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ntonija Kobeščak\Desktop\VRTIĆ\DV 2025\GODIŠNJI OBRAČUN 2025\"/>
    </mc:Choice>
  </mc:AlternateContent>
  <xr:revisionPtr revIDLastSave="0" documentId="13_ncr:1_{48214399-30E6-4F8C-83FC-591C9AB1F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rashoda'!$A$7:$F$24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dio'!$A$6:$D$105</definedName>
    <definedName name="__S2A_G02_DS__X" localSheetId="3">'Posebni dio'!$A$7:$D$105</definedName>
    <definedName name="__S2A_G02D__" localSheetId="3">'Posebni dio'!$A$9:$D$9</definedName>
    <definedName name="__S2A_G03_DS__X" localSheetId="3">'Posebni dio'!$A$14:$D$105</definedName>
    <definedName name="__S2A_G04_DS__X" localSheetId="3">'Posebni dio'!$A$15:$D$61</definedName>
    <definedName name="__S2A_G05_DS__X" localSheetId="3">'Posebni dio'!$A$16:$D$24</definedName>
    <definedName name="__S2A_G06_DS__X" localSheetId="3">'Posebni dio'!$A$17:$D$20</definedName>
    <definedName name="__S2A_Master_DS__X" localSheetId="3">'Posebni dio'!$A$18:$D$18</definedName>
    <definedName name="__S2A_Naslov_DS__" localSheetId="3">'Posebni dio'!$A$1:$D$5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rashoda'!$A$25:$F$25</definedName>
    <definedName name="S2A_GDET01_Redovi" localSheetId="3">'Posebni dio'!$A$8:$D$9</definedName>
    <definedName name="S2A_RedoviSveuk" localSheetId="3">'Posebni dio'!$A$106:$D$106</definedName>
  </definedNames>
  <calcPr calcId="191029"/>
</workbook>
</file>

<file path=xl/calcChain.xml><?xml version="1.0" encoding="utf-8"?>
<calcChain xmlns="http://schemas.openxmlformats.org/spreadsheetml/2006/main">
  <c r="B14" i="3" l="1"/>
  <c r="E14" i="3" s="1"/>
  <c r="D24" i="2"/>
  <c r="B25" i="2"/>
  <c r="C25" i="2"/>
  <c r="C103" i="5"/>
  <c r="C96" i="5" s="1"/>
  <c r="C102" i="5"/>
  <c r="C100" i="5"/>
  <c r="C98" i="5"/>
  <c r="C97" i="5"/>
  <c r="C92" i="5"/>
  <c r="C87" i="5" s="1"/>
  <c r="C88" i="5"/>
  <c r="C83" i="5"/>
  <c r="C79" i="5"/>
  <c r="C78" i="5"/>
  <c r="C74" i="5" s="1"/>
  <c r="D76" i="5"/>
  <c r="C76" i="5"/>
  <c r="D75" i="5"/>
  <c r="C75" i="5"/>
  <c r="C72" i="5"/>
  <c r="C71" i="5"/>
  <c r="C68" i="5"/>
  <c r="C62" i="5" s="1"/>
  <c r="C64" i="5"/>
  <c r="C63" i="5"/>
  <c r="D59" i="5"/>
  <c r="C59" i="5"/>
  <c r="D58" i="5"/>
  <c r="C58" i="5"/>
  <c r="C56" i="5"/>
  <c r="C55" i="5"/>
  <c r="C52" i="5"/>
  <c r="C32" i="5"/>
  <c r="C29" i="5"/>
  <c r="C28" i="5"/>
  <c r="C26" i="5"/>
  <c r="C25" i="5"/>
  <c r="C21" i="5"/>
  <c r="C17" i="5"/>
  <c r="D13" i="5"/>
  <c r="C5" i="5"/>
  <c r="D5" i="5" s="1"/>
  <c r="F30" i="4"/>
  <c r="D30" i="4"/>
  <c r="C30" i="4"/>
  <c r="B30" i="4"/>
  <c r="E30" i="4" s="1"/>
  <c r="D29" i="4"/>
  <c r="F29" i="4" s="1"/>
  <c r="C29" i="4"/>
  <c r="B29" i="4"/>
  <c r="F24" i="4"/>
  <c r="D24" i="4"/>
  <c r="C24" i="4"/>
  <c r="B24" i="4"/>
  <c r="E24" i="4" s="1"/>
  <c r="D23" i="4"/>
  <c r="F23" i="4" s="1"/>
  <c r="C23" i="4"/>
  <c r="B23" i="4"/>
  <c r="F13" i="4"/>
  <c r="D13" i="4"/>
  <c r="B13" i="4"/>
  <c r="E13" i="4" s="1"/>
  <c r="D12" i="4"/>
  <c r="E12" i="4" s="1"/>
  <c r="B12" i="4"/>
  <c r="F7" i="4"/>
  <c r="D7" i="4"/>
  <c r="B7" i="4"/>
  <c r="E7" i="4" s="1"/>
  <c r="D6" i="4"/>
  <c r="F6" i="4" s="1"/>
  <c r="B6" i="4"/>
  <c r="E6" i="4" s="1"/>
  <c r="D128" i="3"/>
  <c r="F128" i="3" s="1"/>
  <c r="C128" i="3"/>
  <c r="B128" i="3"/>
  <c r="E128" i="3" s="1"/>
  <c r="F127" i="3"/>
  <c r="E127" i="3"/>
  <c r="D126" i="3"/>
  <c r="C126" i="3"/>
  <c r="F126" i="3" s="1"/>
  <c r="B126" i="3"/>
  <c r="E126" i="3" s="1"/>
  <c r="D125" i="3"/>
  <c r="E125" i="3" s="1"/>
  <c r="C125" i="3"/>
  <c r="B125" i="3"/>
  <c r="F114" i="3"/>
  <c r="E114" i="3"/>
  <c r="F113" i="3"/>
  <c r="D113" i="3"/>
  <c r="C113" i="3"/>
  <c r="B113" i="3"/>
  <c r="E113" i="3" s="1"/>
  <c r="F112" i="3"/>
  <c r="E112" i="3"/>
  <c r="D111" i="3"/>
  <c r="C111" i="3"/>
  <c r="F111" i="3" s="1"/>
  <c r="E111" i="3"/>
  <c r="F110" i="3"/>
  <c r="E110" i="3"/>
  <c r="F109" i="3"/>
  <c r="D109" i="3"/>
  <c r="C109" i="3"/>
  <c r="E109" i="3"/>
  <c r="F108" i="3"/>
  <c r="E108" i="3"/>
  <c r="E107" i="3"/>
  <c r="D107" i="3"/>
  <c r="D115" i="3" s="1"/>
  <c r="C107" i="3"/>
  <c r="C115" i="3" s="1"/>
  <c r="F115" i="3" s="1"/>
  <c r="F106" i="3"/>
  <c r="E106" i="3"/>
  <c r="D105" i="3"/>
  <c r="C105" i="3"/>
  <c r="F105" i="3" s="1"/>
  <c r="B105" i="3"/>
  <c r="E105" i="3" s="1"/>
  <c r="D104" i="3"/>
  <c r="F104" i="3" s="1"/>
  <c r="C104" i="3"/>
  <c r="B104" i="3"/>
  <c r="F98" i="3"/>
  <c r="E98" i="3"/>
  <c r="E97" i="3"/>
  <c r="D97" i="3"/>
  <c r="C97" i="3"/>
  <c r="F97" i="3" s="1"/>
  <c r="B97" i="3"/>
  <c r="F96" i="3"/>
  <c r="E96" i="3"/>
  <c r="D95" i="3"/>
  <c r="C95" i="3"/>
  <c r="F95" i="3" s="1"/>
  <c r="E95" i="3"/>
  <c r="F94" i="3"/>
  <c r="E94" i="3"/>
  <c r="E93" i="3"/>
  <c r="D93" i="3"/>
  <c r="C93" i="3"/>
  <c r="F93" i="3" s="1"/>
  <c r="F92" i="3"/>
  <c r="E92" i="3"/>
  <c r="D91" i="3"/>
  <c r="D99" i="3" s="1"/>
  <c r="C91" i="3"/>
  <c r="F91" i="3" s="1"/>
  <c r="B91" i="3"/>
  <c r="E99" i="3" s="1"/>
  <c r="F90" i="3"/>
  <c r="E90" i="3"/>
  <c r="D89" i="3"/>
  <c r="C89" i="3"/>
  <c r="F89" i="3" s="1"/>
  <c r="B89" i="3"/>
  <c r="E89" i="3" s="1"/>
  <c r="D88" i="3"/>
  <c r="F88" i="3" s="1"/>
  <c r="C88" i="3"/>
  <c r="B88" i="3"/>
  <c r="E77" i="3"/>
  <c r="D76" i="3"/>
  <c r="B76" i="3"/>
  <c r="E76" i="3" s="1"/>
  <c r="D75" i="3"/>
  <c r="B75" i="3"/>
  <c r="E75" i="3" s="1"/>
  <c r="E74" i="3"/>
  <c r="D73" i="3"/>
  <c r="D69" i="3" s="1"/>
  <c r="B73" i="3"/>
  <c r="B69" i="3" s="1"/>
  <c r="E69" i="3" s="1"/>
  <c r="E72" i="3"/>
  <c r="E71" i="3"/>
  <c r="D70" i="3"/>
  <c r="B70" i="3"/>
  <c r="E70" i="3" s="1"/>
  <c r="E67" i="3"/>
  <c r="E66" i="3"/>
  <c r="E65" i="3"/>
  <c r="D65" i="3"/>
  <c r="B65" i="3"/>
  <c r="D64" i="3"/>
  <c r="B64" i="3"/>
  <c r="E64" i="3" s="1"/>
  <c r="E63" i="3"/>
  <c r="E62" i="3"/>
  <c r="E61" i="3"/>
  <c r="D60" i="3"/>
  <c r="E60" i="3" s="1"/>
  <c r="B60" i="3"/>
  <c r="E59" i="3"/>
  <c r="E58" i="3"/>
  <c r="E57" i="3"/>
  <c r="E56" i="3"/>
  <c r="E55" i="3"/>
  <c r="E54" i="3"/>
  <c r="E53" i="3"/>
  <c r="E52" i="3"/>
  <c r="D51" i="3"/>
  <c r="B51" i="3"/>
  <c r="E51" i="3" s="1"/>
  <c r="E50" i="3"/>
  <c r="E49" i="3"/>
  <c r="E48" i="3"/>
  <c r="E47" i="3"/>
  <c r="E46" i="3"/>
  <c r="E45" i="3"/>
  <c r="D44" i="3"/>
  <c r="D39" i="3" s="1"/>
  <c r="B44" i="3"/>
  <c r="B39" i="3" s="1"/>
  <c r="E39" i="3" s="1"/>
  <c r="E43" i="3"/>
  <c r="E42" i="3"/>
  <c r="E41" i="3"/>
  <c r="D40" i="3"/>
  <c r="B40" i="3"/>
  <c r="E40" i="3" s="1"/>
  <c r="E38" i="3"/>
  <c r="D37" i="3"/>
  <c r="D32" i="3" s="1"/>
  <c r="B37" i="3"/>
  <c r="E37" i="3" s="1"/>
  <c r="E36" i="3"/>
  <c r="D35" i="3"/>
  <c r="B35" i="3"/>
  <c r="E34" i="3"/>
  <c r="D33" i="3"/>
  <c r="B33" i="3"/>
  <c r="E33" i="3" s="1"/>
  <c r="F30" i="3"/>
  <c r="E30" i="3"/>
  <c r="D30" i="3"/>
  <c r="B30" i="3"/>
  <c r="E24" i="3"/>
  <c r="E23" i="3"/>
  <c r="D22" i="3"/>
  <c r="B22" i="3"/>
  <c r="E22" i="3" s="1"/>
  <c r="D21" i="3"/>
  <c r="E21" i="3" s="1"/>
  <c r="E20" i="3"/>
  <c r="D19" i="3"/>
  <c r="B19" i="3"/>
  <c r="E19" i="3" s="1"/>
  <c r="E18" i="3"/>
  <c r="D17" i="3"/>
  <c r="B17" i="3"/>
  <c r="E17" i="3" s="1"/>
  <c r="D16" i="3"/>
  <c r="B16" i="3"/>
  <c r="E16" i="3" s="1"/>
  <c r="E15" i="3"/>
  <c r="D14" i="3"/>
  <c r="E13" i="3"/>
  <c r="D12" i="3"/>
  <c r="B12" i="3"/>
  <c r="E12" i="3" s="1"/>
  <c r="D11" i="3"/>
  <c r="D7" i="3" s="1"/>
  <c r="E10" i="3"/>
  <c r="D9" i="3"/>
  <c r="B9" i="3"/>
  <c r="E9" i="3" s="1"/>
  <c r="D8" i="3"/>
  <c r="B8" i="3"/>
  <c r="E8" i="3" s="1"/>
  <c r="D6" i="3"/>
  <c r="F6" i="3" s="1"/>
  <c r="B6" i="3"/>
  <c r="D25" i="2"/>
  <c r="D26" i="2" s="1"/>
  <c r="F21" i="2"/>
  <c r="E21" i="2"/>
  <c r="F20" i="2"/>
  <c r="E20" i="2"/>
  <c r="D19" i="2"/>
  <c r="F19" i="2" s="1"/>
  <c r="C19" i="2"/>
  <c r="B19" i="2"/>
  <c r="F18" i="2"/>
  <c r="E18" i="2"/>
  <c r="D18" i="2"/>
  <c r="C18" i="2"/>
  <c r="B18" i="2"/>
  <c r="D14" i="2"/>
  <c r="C14" i="2"/>
  <c r="B14" i="2"/>
  <c r="D13" i="2"/>
  <c r="C13" i="2"/>
  <c r="F13" i="2" s="1"/>
  <c r="B13" i="2"/>
  <c r="E13" i="2" s="1"/>
  <c r="F12" i="2"/>
  <c r="E12" i="2"/>
  <c r="F11" i="2"/>
  <c r="E11" i="2"/>
  <c r="D10" i="2"/>
  <c r="C10" i="2"/>
  <c r="F10" i="2" s="1"/>
  <c r="B10" i="2"/>
  <c r="E10" i="2" s="1"/>
  <c r="F9" i="2"/>
  <c r="E9" i="2"/>
  <c r="F8" i="2"/>
  <c r="E8" i="2"/>
  <c r="D7" i="2"/>
  <c r="E7" i="2" s="1"/>
  <c r="C7" i="2"/>
  <c r="B7" i="2"/>
  <c r="E31" i="3" l="1"/>
  <c r="B11" i="3"/>
  <c r="E7" i="3" s="1"/>
  <c r="B26" i="2"/>
  <c r="C106" i="5"/>
  <c r="D31" i="3"/>
  <c r="E6" i="3"/>
  <c r="F125" i="3"/>
  <c r="F12" i="4"/>
  <c r="C86" i="5"/>
  <c r="C14" i="5" s="1"/>
  <c r="F7" i="2"/>
  <c r="D68" i="3"/>
  <c r="D78" i="3" s="1"/>
  <c r="E73" i="3"/>
  <c r="E104" i="3"/>
  <c r="B68" i="3"/>
  <c r="E115" i="3"/>
  <c r="C26" i="2"/>
  <c r="E25" i="3"/>
  <c r="E44" i="3"/>
  <c r="E88" i="3"/>
  <c r="E91" i="3"/>
  <c r="D25" i="3"/>
  <c r="E29" i="4"/>
  <c r="F107" i="3"/>
  <c r="C99" i="3"/>
  <c r="F99" i="3" s="1"/>
  <c r="E19" i="2"/>
  <c r="E23" i="4"/>
  <c r="C16" i="5"/>
  <c r="E35" i="3"/>
  <c r="B32" i="3"/>
  <c r="E32" i="3" s="1"/>
  <c r="C6" i="5"/>
  <c r="C7" i="5"/>
  <c r="C15" i="5"/>
  <c r="E11" i="3" l="1"/>
  <c r="E68" i="3"/>
  <c r="B78" i="3"/>
  <c r="E78" i="3" s="1"/>
</calcChain>
</file>

<file path=xl/sharedStrings.xml><?xml version="1.0" encoding="utf-8"?>
<sst xmlns="http://schemas.openxmlformats.org/spreadsheetml/2006/main" count="325" uniqueCount="180">
  <si>
    <t>DJEČJI VRTIĆ BEDEKOVČINA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</si>
  <si>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</si>
  <si>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</si>
  <si>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</si>
  <si>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</si>
  <si>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01.-12.2024.</t>
  </si>
  <si>
    <t>Rebalans_x000D_
2025.</t>
  </si>
  <si>
    <t>Ostvarenje /
Izvršenje
01.-12.2025.</t>
  </si>
  <si>
    <t>Indeks
izvršenja
01.-12.2024.</t>
  </si>
  <si>
    <t>Indeks
izvršenja
01.-12.2025.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</si>
  <si>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</si>
  <si>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</si>
  <si>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</si>
  <si>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</si>
  <si>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</si>
  <si>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</si>
  <si>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</si>
  <si>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</si>
  <si>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</si>
  <si>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</si>
  <si>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</si>
  <si>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</si>
  <si>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</si>
  <si>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</si>
  <si>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</si>
  <si>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</si>
  <si>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</si>
  <si>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</si>
  <si>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</si>
  <si>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</si>
  <si>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 xml:space="preserve"> 63 Pomoći iz inozemstva i od subjekata unutar općeg proračuna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</si>
  <si>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</si>
  <si>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</si>
  <si>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65 Prihodi od upravnih i admin. pristojbi, pristojbi po posebn.propisima i naknada</t>
  </si>
  <si>
    <t xml:space="preserve">  651 Upravne i administrativne pristojbe</t>
  </si>
  <si>
    <t xml:space="preserve">   6514 Ostale pristojbe i naknade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</si>
  <si>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</si>
  <si>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</si>
  <si>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</si>
  <si>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</si>
  <si>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6615 Prihodi od pruženih usluga</t>
  </si>
  <si>
    <t xml:space="preserve">  663 Donacije od pravnih i fizičkih osoba izvan općeg proračuna</t>
  </si>
  <si>
    <t xml:space="preserve">   6631 Tekuće donacije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</si>
  <si>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</si>
  <si>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</si>
  <si>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</si>
  <si>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</si>
  <si>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</si>
  <si>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</si>
  <si>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</si>
  <si>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</si>
  <si>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</si>
  <si>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</si>
  <si>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</si>
  <si>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</si>
  <si>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</si>
  <si>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</si>
  <si>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</si>
  <si>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</si>
  <si>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</si>
  <si>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</si>
  <si>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</si>
  <si>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</si>
  <si>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</si>
  <si>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</si>
  <si>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</si>
  <si>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 gume</t>
  </si>
  <si>
    <t xml:space="preserve">   3227 Službena, radna i zaštitna odjeća i obuća</t>
  </si>
  <si>
    <t xml:space="preserve">  323 Rashodi za usluge</t>
  </si>
  <si>
    <t xml:space="preserve">   3231 Usluge telefona,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</si>
  <si>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</si>
  <si>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</si>
  <si>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</si>
  <si>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</si>
  <si>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</si>
  <si>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</si>
  <si>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</si>
  <si>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329 Ostali nespomenuti rashodi poslovanja</t>
  </si>
  <si>
    <t xml:space="preserve">   3291 Naknade za rad predstavničkih i izvršnih tijela, povjerenstava i slično</t>
  </si>
  <si>
    <t xml:space="preserve">   3292 Premije osiguranja</t>
  </si>
  <si>
    <t xml:space="preserve">   3293 Reprezentacija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</si>
  <si>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</si>
  <si>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</si>
  <si>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</si>
  <si>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</si>
  <si>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</si>
  <si>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</si>
  <si>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</si>
  <si>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 4227 Uređaji, strojevi i oprema za ostale namjene</t>
  </si>
  <si>
    <t xml:space="preserve">  426 Nematerijalna proizvedena imovina</t>
  </si>
  <si>
    <t xml:space="preserve">   4262 Ulaganja u računalne programe</t>
  </si>
  <si>
    <t xml:space="preserve"> 45 Rashodi za dodatna ulaganja na nefinancijskoj imovini</t>
  </si>
  <si>
    <t xml:space="preserve">  451 Dodatna ulaganja na građevinskim objektima</t>
  </si>
  <si>
    <t xml:space="preserve">   4511 Dodatna ulaganja na građevinskim objektima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</si>
  <si>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</si>
  <si>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</si>
  <si>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</si>
  <si>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</si>
  <si>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</si>
  <si>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</si>
  <si>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Sredstva za posebne namjene</t>
  </si>
  <si>
    <t>5 POMOĆI</t>
  </si>
  <si>
    <t xml:space="preserve"> 51 Nenadležni proračuni</t>
  </si>
  <si>
    <t>6 DONACIJE</t>
  </si>
  <si>
    <t xml:space="preserve"> 61 Donacije</t>
  </si>
  <si>
    <t>IZVJEŠTAJ O RASHODIMA PREMA FUNKCIJSKOJ KLASIFIKACIJI</t>
  </si>
  <si>
    <t>09 Obrazovanje</t>
  </si>
  <si>
    <t xml:space="preserve"> 0911 Predškolsko obrazovanje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</si>
  <si>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</si>
  <si>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</si>
  <si>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</si>
  <si>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</si>
  <si>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</si>
  <si>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</si>
  <si>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PROGRAMSKOJ KLASIFIKACIJI</t>
  </si>
  <si>
    <t>RASHODI I IZDACI</t>
  </si>
  <si>
    <t>001 DJEČJI VRTIĆ</t>
  </si>
  <si>
    <t xml:space="preserve"> 00101 DJEČJI VRTIĆ</t>
  </si>
  <si>
    <t xml:space="preserve">            Rekapitulacija izvora financiranja</t>
  </si>
  <si>
    <t xml:space="preserve">            11 Iz proračuna</t>
  </si>
  <si>
    <t xml:space="preserve">1.102.370,00 </t>
  </si>
  <si>
    <t xml:space="preserve">1.072.635,80 </t>
  </si>
  <si>
    <t xml:space="preserve">            31 Vlastiti prihodi</t>
  </si>
  <si>
    <t xml:space="preserve">1.200,00 </t>
  </si>
  <si>
    <t xml:space="preserve">1.043,66 </t>
  </si>
  <si>
    <t xml:space="preserve">            43 Sredstva za posebne namjene</t>
  </si>
  <si>
    <t xml:space="preserve">290.160,00 </t>
  </si>
  <si>
    <t xml:space="preserve">288.281,63 </t>
  </si>
  <si>
    <t xml:space="preserve">            51 Nenadležni proračuni</t>
  </si>
  <si>
    <t xml:space="preserve">150.920,00 </t>
  </si>
  <si>
    <t xml:space="preserve">142.494,63 </t>
  </si>
  <si>
    <t xml:space="preserve">            61 Donacije</t>
  </si>
  <si>
    <t xml:space="preserve">0,00 </t>
  </si>
  <si>
    <t xml:space="preserve">  1001 PREDŠKOLSKI ODGOJ</t>
  </si>
  <si>
    <t xml:space="preserve">   A100101 Stručno osoblje i materijalni troškovi DV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</si>
  <si>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</si>
  <si>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</si>
  <si>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</si>
  <si>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</si>
  <si>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</si>
  <si>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</si>
  <si>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3212 Naknade za prijevoz, za rad na terenu i odvojeni život</t>
  </si>
  <si>
    <t xml:space="preserve">      3223 Energija</t>
  </si>
  <si>
    <t xml:space="preserve">      3232 Usluge tekućeg i investicijskog održavanja</t>
  </si>
  <si>
    <t xml:space="preserve">    31 Vlastiti prihodi</t>
  </si>
  <si>
    <t xml:space="preserve">      3221 Uredski materijal i ostali materijalni rashodi</t>
  </si>
  <si>
    <t xml:space="preserve">    43 Sredstva za posebne namjene</t>
  </si>
  <si>
    <t xml:space="preserve">      3211 Službena putovanja</t>
  </si>
  <si>
    <t xml:space="preserve">      3213 Stručno usavršavanje zaposlenika</t>
  </si>
  <si>
    <t xml:space="preserve">      3222 Materijal i sirovine</t>
  </si>
  <si>
    <t xml:space="preserve">      3224 Materijal i dijelovi za tekuće i investicijsko održavanje</t>
  </si>
  <si>
    <t xml:space="preserve">      3225 Sitni inventar i auto gume</t>
  </si>
  <si>
    <t xml:space="preserve">      3227 Službena, radna i zaštitna odjeća i obuća</t>
  </si>
  <si>
    <t xml:space="preserve">      3231 Usluge telefona, pošte i prijevoza</t>
  </si>
  <si>
    <t xml:space="preserve">      3233 Usluge promidžbe i informiranja</t>
  </si>
  <si>
    <t xml:space="preserve">      3234 Komunalne usluge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</si>
  <si>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</si>
  <si>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</si>
  <si>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</si>
  <si>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</si>
  <si>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3291 Naknade za rad predstavničkih i izvršnih tijela, povjerenstava i slično</t>
  </si>
  <si>
    <t xml:space="preserve">      3292 Premije osiguranja</t>
  </si>
  <si>
    <t xml:space="preserve">      3293 Reprezentacija</t>
  </si>
  <si>
    <t xml:space="preserve">     34 Financijski rashodi</t>
  </si>
  <si>
    <t xml:space="preserve">      3431 Bankarske usluge i usluge platnog prometa</t>
  </si>
  <si>
    <t xml:space="preserve">      3433 Zatezne kamate</t>
  </si>
  <si>
    <t xml:space="preserve">    51 Nenadležni proračuni</t>
  </si>
  <si>
    <t xml:space="preserve">    61 Donacije</t>
  </si>
  <si>
    <t xml:space="preserve">   A100103 Stručno osoblje i materijalni troškovi predškole</t>
  </si>
  <si>
    <t xml:space="preserve">   A100104 Stručno osoblje i materijalni troškovi pripravnika</t>
  </si>
  <si>
    <t xml:space="preserve">   AA100102 Stručno osoblje i materijalni troškovi asistenta</t>
  </si>
  <si>
    <t xml:space="preserve">   K100102 Nabava dugotrajne imovine DV</t>
  </si>
  <si>
    <t xml:space="preserve">     42 Rashodi za nabavu proizvedene dugotrajne imovine</t>
  </si>
  <si>
    <t xml:space="preserve">      4262 Ulaganja u računalne programe</t>
  </si>
  <si>
    <t xml:space="preserve">     45 Rashodi za dodatna ulaganja na nefinancijskoj imovini</t>
  </si>
  <si>
    <t xml:space="preserve">      4511 Dodatna ulaganja na građevinskim objektima</t>
  </si>
  <si>
    <t xml:space="preserve">      4221 Uredska oprema i namještaj</t>
  </si>
  <si>
    <t xml:space="preserve">      4227 Uređaji, strojevi i oprema za ostale namjene</t>
  </si>
  <si>
    <t>IZVJEŠTAJ O IZVRŠENJU FINANCIJKOG PLANA DJEČJEG VRTIĆA BEDEKOVČINA ZA RAZDOBLJE OD 01.01.-31.12.2025.</t>
  </si>
  <si>
    <t>Tekući plan
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</si>
</sst>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workbookViewId="0">
      <pane ySplit="7" topLeftCell="A8" activePane="bottomLeft" state="frozen"/>
      <selection pane="bottomLeft" activeCell="C31" sqref="C31"/>
    </sheetView>
  </sheetViews>
  <sheetFormatPr defaultColWidth="9.140625" defaultRowHeight="15" x14ac:dyDescent="0.25"/>
  <cols>
    <col min="1" max="1" width="74" style="1" customWidth="1"/>
    <col min="2" max="4" width="19.7109375" style="1" customWidth="1"/>
    <col min="5" max="5" width="14.42578125" style="1" customWidth="1"/>
    <col min="6" max="6" width="15" style="1" customWidth="1"/>
  </cols>
  <sheetData>
    <row r="1" spans="1:6" s="2" customFormat="1" ht="30" customHeight="1" x14ac:dyDescent="0.2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25">
      <c r="A2" s="57" t="s">
        <v>178</v>
      </c>
      <c r="B2" s="57"/>
      <c r="C2" s="57"/>
      <c r="D2" s="57"/>
      <c r="E2" s="57"/>
      <c r="F2" s="57"/>
    </row>
    <row r="3" spans="1:6" s="5" customFormat="1" ht="30" customHeight="1" x14ac:dyDescent="0.25">
      <c r="A3" s="56" t="s">
        <v>1</v>
      </c>
      <c r="B3" s="56"/>
      <c r="C3" s="56"/>
      <c r="D3" s="56"/>
      <c r="E3" s="56"/>
      <c r="F3" s="56"/>
    </row>
    <row r="4" spans="1:6" s="6" customFormat="1" ht="24.95" customHeight="1" x14ac:dyDescent="0.3">
      <c r="A4" s="56" t="s">
        <v>2</v>
      </c>
      <c r="B4" s="56"/>
      <c r="C4" s="56"/>
      <c r="D4" s="56"/>
      <c r="E4" s="56"/>
      <c r="F4" s="56"/>
    </row>
    <row r="5" spans="1:6" s="7" customFormat="1" ht="24.95" customHeight="1" x14ac:dyDescent="0.25">
      <c r="A5" s="8" t="s">
        <v>3</v>
      </c>
      <c r="B5" s="9"/>
      <c r="C5" s="9"/>
      <c r="D5" s="9"/>
      <c r="E5" s="9"/>
      <c r="F5" s="9"/>
    </row>
    <row r="6" spans="1:6" ht="57.6" customHeight="1" x14ac:dyDescent="0.25">
      <c r="A6" s="10" t="s">
        <v>4</v>
      </c>
      <c r="B6" s="10" t="s">
        <v>5</v>
      </c>
      <c r="C6" s="10" t="s">
        <v>179</v>
      </c>
      <c r="D6" s="10" t="s">
        <v>7</v>
      </c>
      <c r="E6" s="10" t="s">
        <v>8</v>
      </c>
      <c r="F6" s="10" t="s">
        <v>9</v>
      </c>
    </row>
    <row r="7" spans="1:6" s="11" customFormat="1" ht="15.95" customHeight="1" x14ac:dyDescent="0.25">
      <c r="A7" s="12" t="s">
        <v>10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5" customHeight="1" x14ac:dyDescent="0.25">
      <c r="A8" s="13" t="s">
        <v>11</v>
      </c>
      <c r="B8" s="14">
        <v>895058.59</v>
      </c>
      <c r="C8" s="14">
        <v>1540750</v>
      </c>
      <c r="D8" s="14">
        <v>1392412.34</v>
      </c>
      <c r="E8" s="15">
        <f t="shared" ref="E8:E13" si="0">IF(B8&lt;&gt;0,D8/B8,"-")</f>
        <v>1.5556661380122614</v>
      </c>
      <c r="F8" s="15">
        <f t="shared" ref="F8:F13" si="1">IF(C8&lt;&gt;0,D8/C8,"-")</f>
        <v>0.90372373194872635</v>
      </c>
    </row>
    <row r="9" spans="1:6" s="11" customFormat="1" ht="24.95" customHeight="1" x14ac:dyDescent="0.25">
      <c r="A9" s="13" t="s">
        <v>12</v>
      </c>
      <c r="B9" s="14">
        <v>0</v>
      </c>
      <c r="C9" s="14">
        <v>0</v>
      </c>
      <c r="D9" s="14">
        <v>0</v>
      </c>
      <c r="E9" s="15" t="str">
        <f t="shared" si="0"/>
        <v>-</v>
      </c>
      <c r="F9" s="15" t="str">
        <f t="shared" si="1"/>
        <v>-</v>
      </c>
    </row>
    <row r="10" spans="1:6" s="16" customFormat="1" ht="30" customHeight="1" x14ac:dyDescent="0.25">
      <c r="A10" s="17" t="s">
        <v>13</v>
      </c>
      <c r="B10" s="18">
        <f>B8+B9</f>
        <v>895058.59</v>
      </c>
      <c r="C10" s="18">
        <f>C8+C9</f>
        <v>1540750</v>
      </c>
      <c r="D10" s="18">
        <f>D8+D9</f>
        <v>1392412.34</v>
      </c>
      <c r="E10" s="19">
        <f t="shared" si="0"/>
        <v>1.5556661380122614</v>
      </c>
      <c r="F10" s="19">
        <f t="shared" si="1"/>
        <v>0.90372373194872635</v>
      </c>
    </row>
    <row r="11" spans="1:6" s="11" customFormat="1" ht="24.95" customHeight="1" x14ac:dyDescent="0.25">
      <c r="A11" s="13" t="s">
        <v>14</v>
      </c>
      <c r="B11" s="14">
        <v>898110.99</v>
      </c>
      <c r="C11" s="14">
        <v>1523400</v>
      </c>
      <c r="D11" s="14">
        <v>1489312.72</v>
      </c>
      <c r="E11" s="15">
        <f t="shared" si="0"/>
        <v>1.658272459175675</v>
      </c>
      <c r="F11" s="15">
        <f t="shared" si="1"/>
        <v>0.97762420900617042</v>
      </c>
    </row>
    <row r="12" spans="1:6" s="11" customFormat="1" ht="24.95" customHeight="1" x14ac:dyDescent="0.25">
      <c r="A12" s="13" t="s">
        <v>15</v>
      </c>
      <c r="B12" s="14">
        <v>27530.799999999999</v>
      </c>
      <c r="C12" s="14">
        <v>21250</v>
      </c>
      <c r="D12" s="14">
        <v>15143</v>
      </c>
      <c r="E12" s="15">
        <f t="shared" si="0"/>
        <v>0.55003850233193374</v>
      </c>
      <c r="F12" s="15">
        <f t="shared" si="1"/>
        <v>0.71261176470588239</v>
      </c>
    </row>
    <row r="13" spans="1:6" ht="30" customHeight="1" x14ac:dyDescent="0.25">
      <c r="A13" s="17" t="s">
        <v>16</v>
      </c>
      <c r="B13" s="18">
        <f>B11+B12</f>
        <v>925641.79</v>
      </c>
      <c r="C13" s="18">
        <f>C11+C12</f>
        <v>1544650</v>
      </c>
      <c r="D13" s="18">
        <f>D11+D12</f>
        <v>1504455.72</v>
      </c>
      <c r="E13" s="19">
        <f t="shared" si="0"/>
        <v>1.6253109315645742</v>
      </c>
      <c r="F13" s="19">
        <f t="shared" si="1"/>
        <v>0.97397838992652053</v>
      </c>
    </row>
    <row r="14" spans="1:6" ht="30" customHeight="1" x14ac:dyDescent="0.25">
      <c r="A14" s="17" t="s">
        <v>17</v>
      </c>
      <c r="B14" s="18">
        <f>B8+B9-B11-B12</f>
        <v>-30583.200000000023</v>
      </c>
      <c r="C14" s="18">
        <f>C8+C9-C11-C12</f>
        <v>-3900</v>
      </c>
      <c r="D14" s="18">
        <f>D8+D9-D11-D12</f>
        <v>-112043.37999999989</v>
      </c>
      <c r="E14" s="19"/>
      <c r="F14" s="19"/>
    </row>
    <row r="15" spans="1:6" x14ac:dyDescent="0.25">
      <c r="A15" s="20"/>
      <c r="B15" s="21"/>
      <c r="C15" s="21"/>
      <c r="D15" s="21"/>
      <c r="E15" s="22"/>
      <c r="F15" s="22"/>
    </row>
    <row r="16" spans="1:6" x14ac:dyDescent="0.25">
      <c r="A16" s="20"/>
      <c r="B16" s="21"/>
      <c r="C16" s="21"/>
      <c r="D16" s="21"/>
      <c r="E16" s="22"/>
      <c r="F16" s="22"/>
    </row>
    <row r="17" spans="1:6" s="7" customFormat="1" ht="21.75" customHeight="1" x14ac:dyDescent="0.2">
      <c r="A17" s="23" t="s">
        <v>18</v>
      </c>
      <c r="B17" s="9"/>
      <c r="C17" s="9"/>
      <c r="D17" s="9"/>
      <c r="E17" s="9"/>
      <c r="F17" s="9"/>
    </row>
    <row r="18" spans="1:6" ht="57.6" customHeight="1" x14ac:dyDescent="0.25">
      <c r="A18" s="10" t="s">
        <v>4</v>
      </c>
      <c r="B18" s="10" t="str">
        <f>B6</f>
        <v>Ostvarenje /
Izvršenje
01.-12.2024.</v>
      </c>
      <c r="C18" s="10" t="str">
        <f>C6</f>
        <v>Tekući plan
2025.</v>
      </c>
      <c r="D18" s="10" t="str">
        <f>D6</f>
        <v>Ostvarenje /
Izvršenje
01.-12.2025.</v>
      </c>
      <c r="E18" s="10" t="str">
        <f>E6</f>
        <v>Indeks
izvršenja
01.-12.2024.</v>
      </c>
      <c r="F18" s="10" t="str">
        <f>F6</f>
        <v>Indeks
izvršenja
01.-12.2025.</v>
      </c>
    </row>
    <row r="19" spans="1:6" s="11" customFormat="1" ht="15.95" customHeight="1" x14ac:dyDescent="0.25">
      <c r="A19" s="12" t="s">
        <v>10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5" customHeight="1" x14ac:dyDescent="0.25">
      <c r="A20" s="13" t="s">
        <v>19</v>
      </c>
      <c r="B20" s="14">
        <v>0</v>
      </c>
      <c r="C20" s="14">
        <v>0</v>
      </c>
      <c r="D20" s="14">
        <v>0</v>
      </c>
      <c r="E20" s="15" t="str">
        <f t="shared" ref="E20:E21" si="2">IF(B20&lt;&gt;0,D20/B20,"-")</f>
        <v>-</v>
      </c>
      <c r="F20" s="15" t="str">
        <f t="shared" ref="F20:F21" si="3">IF(C20&lt;&gt;0,D20/C20,"-")</f>
        <v>-</v>
      </c>
    </row>
    <row r="21" spans="1:6" s="11" customFormat="1" ht="24.95" customHeight="1" x14ac:dyDescent="0.25">
      <c r="A21" s="13" t="s">
        <v>20</v>
      </c>
      <c r="B21" s="14">
        <v>0</v>
      </c>
      <c r="C21" s="14">
        <v>0</v>
      </c>
      <c r="D21" s="14">
        <v>0</v>
      </c>
      <c r="E21" s="15" t="str">
        <f t="shared" si="2"/>
        <v>-</v>
      </c>
      <c r="F21" s="15" t="str">
        <f t="shared" si="3"/>
        <v>-</v>
      </c>
    </row>
    <row r="22" spans="1:6" s="11" customFormat="1" ht="30" customHeight="1" x14ac:dyDescent="0.25">
      <c r="A22" s="17" t="s">
        <v>21</v>
      </c>
      <c r="B22" s="18">
        <v>22690.86</v>
      </c>
      <c r="C22" s="18">
        <v>-3900</v>
      </c>
      <c r="D22" s="18">
        <v>-112043.38</v>
      </c>
      <c r="E22" s="19"/>
      <c r="F22" s="19"/>
    </row>
    <row r="23" spans="1:6" s="11" customFormat="1" ht="24.95" customHeight="1" x14ac:dyDescent="0.25">
      <c r="A23" s="13" t="s">
        <v>22</v>
      </c>
      <c r="B23" s="14">
        <v>34485.11</v>
      </c>
      <c r="C23" s="14">
        <v>3900</v>
      </c>
      <c r="D23" s="14">
        <v>3901.91</v>
      </c>
      <c r="E23" s="15"/>
      <c r="F23" s="15"/>
    </row>
    <row r="24" spans="1:6" s="11" customFormat="1" ht="24.95" customHeight="1" x14ac:dyDescent="0.25">
      <c r="A24" s="13" t="s">
        <v>23</v>
      </c>
      <c r="B24" s="14">
        <v>3901.91</v>
      </c>
      <c r="C24" s="14">
        <v>0</v>
      </c>
      <c r="D24" s="14">
        <f>D23+D8+D9-D11-D12</f>
        <v>-108141.46999999997</v>
      </c>
      <c r="E24" s="15"/>
      <c r="F24" s="15"/>
    </row>
    <row r="25" spans="1:6" ht="30" customHeight="1" x14ac:dyDescent="0.25">
      <c r="A25" s="17" t="s">
        <v>24</v>
      </c>
      <c r="B25" s="18">
        <f>B20-B21+B23-B24</f>
        <v>30583.200000000001</v>
      </c>
      <c r="C25" s="18">
        <f>C20-C21+C23-C24</f>
        <v>3900</v>
      </c>
      <c r="D25" s="18">
        <f>D20-D21+D23-D24</f>
        <v>112043.37999999998</v>
      </c>
      <c r="E25" s="19"/>
      <c r="F25" s="19"/>
    </row>
    <row r="26" spans="1:6" ht="30" customHeight="1" x14ac:dyDescent="0.25">
      <c r="A26" s="17" t="s">
        <v>25</v>
      </c>
      <c r="B26" s="18">
        <f>B14+B25</f>
        <v>0</v>
      </c>
      <c r="C26" s="18">
        <f>C14+C25</f>
        <v>0</v>
      </c>
      <c r="D26" s="18">
        <f>D14+D25</f>
        <v>0</v>
      </c>
      <c r="E26" s="19"/>
      <c r="F26" s="19"/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C29" s="24"/>
    </row>
  </sheetData>
  <mergeCells count="3">
    <mergeCell ref="A4:F4"/>
    <mergeCell ref="A2:F2"/>
    <mergeCell ref="A3:F3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31"/>
  <sheetViews>
    <sheetView zoomScaleNormal="100" workbookViewId="0">
      <pane ySplit="6" topLeftCell="A7" activePane="bottomLeft" state="frozen"/>
      <selection pane="bottomLeft" activeCell="A4" sqref="A4:F25"/>
    </sheetView>
  </sheetViews>
  <sheetFormatPr defaultColWidth="9.140625" defaultRowHeight="15" x14ac:dyDescent="0.25"/>
  <cols>
    <col min="1" max="1" width="73.7109375" style="1" customWidth="1"/>
    <col min="2" max="4" width="19.7109375" style="1" customWidth="1"/>
    <col min="5" max="6" width="15" style="1" customWidth="1"/>
  </cols>
  <sheetData>
    <row r="1" spans="1:6" s="5" customFormat="1" ht="30" customHeight="1" x14ac:dyDescent="0.25">
      <c r="A1" s="56" t="s">
        <v>1</v>
      </c>
      <c r="B1" s="56"/>
      <c r="C1" s="56"/>
      <c r="D1" s="56"/>
      <c r="E1" s="56"/>
      <c r="F1" s="56"/>
    </row>
    <row r="2" spans="1:6" s="5" customFormat="1" ht="30" customHeight="1" x14ac:dyDescent="0.25">
      <c r="A2" s="56" t="s">
        <v>26</v>
      </c>
      <c r="B2" s="56"/>
      <c r="C2" s="56"/>
      <c r="D2" s="56"/>
      <c r="E2" s="56"/>
      <c r="F2" s="56"/>
    </row>
    <row r="3" spans="1:6" s="6" customFormat="1" ht="24.95" customHeight="1" x14ac:dyDescent="0.3">
      <c r="A3" s="56" t="s">
        <v>27</v>
      </c>
      <c r="B3" s="56"/>
      <c r="C3" s="56"/>
      <c r="D3" s="56"/>
      <c r="E3" s="56"/>
      <c r="F3" s="56"/>
    </row>
    <row r="4" spans="1:6" s="7" customFormat="1" ht="24.95" customHeight="1" x14ac:dyDescent="0.25">
      <c r="A4" s="8" t="s">
        <v>28</v>
      </c>
      <c r="B4" s="9"/>
      <c r="C4" s="9"/>
      <c r="D4" s="9"/>
      <c r="E4" s="9"/>
      <c r="F4" s="9"/>
    </row>
    <row r="5" spans="1:6" ht="57.6" customHeight="1" x14ac:dyDescent="0.25">
      <c r="A5" s="10" t="s">
        <v>29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</row>
    <row r="6" spans="1:6" s="11" customFormat="1" ht="15.95" customHeight="1" x14ac:dyDescent="0.25">
      <c r="A6" s="12" t="s">
        <v>10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x14ac:dyDescent="0.25">
      <c r="A7" s="25" t="s">
        <v>11</v>
      </c>
      <c r="B7" s="26">
        <v>895058.59</v>
      </c>
      <c r="C7" s="26">
        <v>1540750</v>
      </c>
      <c r="D7" s="26">
        <f>SUBTOTAL(9,D10:D24)</f>
        <v>1392412.3399999999</v>
      </c>
      <c r="E7" s="27">
        <f t="shared" ref="E7:E25" si="0">IF(B7&lt;&gt;0,D7/B7,"-")</f>
        <v>1.5556661380122612</v>
      </c>
      <c r="F7" s="27">
        <v>0.90372373194872613</v>
      </c>
    </row>
    <row r="8" spans="1:6" x14ac:dyDescent="0.25">
      <c r="A8" s="28" t="s">
        <v>30</v>
      </c>
      <c r="B8" s="29">
        <f>SUBTOTAL(9,B10:B10)</f>
        <v>10524.93</v>
      </c>
      <c r="C8" s="29">
        <v>17800</v>
      </c>
      <c r="D8" s="29">
        <f>SUBTOTAL(9,D10:D10)</f>
        <v>13355.93</v>
      </c>
      <c r="E8" s="30">
        <f t="shared" si="0"/>
        <v>1.2689804112711438</v>
      </c>
      <c r="F8" s="30">
        <v>0.75033314606741575</v>
      </c>
    </row>
    <row r="9" spans="1:6" x14ac:dyDescent="0.25">
      <c r="A9" s="31" t="s">
        <v>31</v>
      </c>
      <c r="B9" s="32">
        <f>SUBTOTAL(9,B10:B10)</f>
        <v>10524.93</v>
      </c>
      <c r="C9" s="32"/>
      <c r="D9" s="32">
        <f>SUBTOTAL(9,D10:D10)</f>
        <v>13355.93</v>
      </c>
      <c r="E9" s="33">
        <f t="shared" si="0"/>
        <v>1.2689804112711438</v>
      </c>
      <c r="F9" s="33"/>
    </row>
    <row r="10" spans="1:6" x14ac:dyDescent="0.25">
      <c r="A10" s="34" t="s">
        <v>32</v>
      </c>
      <c r="B10" s="35">
        <v>10524.93</v>
      </c>
      <c r="C10" s="35"/>
      <c r="D10" s="35">
        <v>13355.93</v>
      </c>
      <c r="E10" s="36">
        <f t="shared" si="0"/>
        <v>1.2689804112711438</v>
      </c>
      <c r="F10" s="36"/>
    </row>
    <row r="11" spans="1:6" x14ac:dyDescent="0.25">
      <c r="A11" s="28" t="s">
        <v>33</v>
      </c>
      <c r="B11" s="29">
        <f>SUBTOTAL(9,B13:B15)</f>
        <v>210604.71</v>
      </c>
      <c r="C11" s="29">
        <v>278310</v>
      </c>
      <c r="D11" s="29">
        <f>SUBTOTAL(9,D13:D15)</f>
        <v>262874.46000000002</v>
      </c>
      <c r="E11" s="30">
        <f t="shared" si="0"/>
        <v>1.2481888937811507</v>
      </c>
      <c r="F11" s="30">
        <v>0.94453832057777309</v>
      </c>
    </row>
    <row r="12" spans="1:6" x14ac:dyDescent="0.25">
      <c r="A12" s="31" t="s">
        <v>34</v>
      </c>
      <c r="B12" s="32">
        <f>SUBTOTAL(9,B13:B13)</f>
        <v>0</v>
      </c>
      <c r="C12" s="32"/>
      <c r="D12" s="32">
        <f>SUBTOTAL(9,D13:D13)</f>
        <v>512</v>
      </c>
      <c r="E12" s="33" t="str">
        <f t="shared" si="0"/>
        <v>-</v>
      </c>
      <c r="F12" s="33"/>
    </row>
    <row r="13" spans="1:6" x14ac:dyDescent="0.25">
      <c r="A13" s="34" t="s">
        <v>35</v>
      </c>
      <c r="B13" s="35">
        <v>0</v>
      </c>
      <c r="C13" s="35"/>
      <c r="D13" s="35">
        <v>512</v>
      </c>
      <c r="E13" s="36" t="str">
        <f t="shared" si="0"/>
        <v>-</v>
      </c>
      <c r="F13" s="36"/>
    </row>
    <row r="14" spans="1:6" x14ac:dyDescent="0.25">
      <c r="A14" s="31" t="s">
        <v>36</v>
      </c>
      <c r="B14" s="32">
        <f>SUBTOTAL(9,B15:B15)</f>
        <v>210604.71</v>
      </c>
      <c r="C14" s="32"/>
      <c r="D14" s="32">
        <f>SUBTOTAL(9,D15:D15)</f>
        <v>262362.46000000002</v>
      </c>
      <c r="E14" s="33">
        <f t="shared" si="0"/>
        <v>1.2457577990539719</v>
      </c>
      <c r="F14" s="33"/>
    </row>
    <row r="15" spans="1:6" x14ac:dyDescent="0.25">
      <c r="A15" s="34" t="s">
        <v>37</v>
      </c>
      <c r="B15" s="35">
        <v>210604.71</v>
      </c>
      <c r="C15" s="35"/>
      <c r="D15" s="35">
        <v>262362.46000000002</v>
      </c>
      <c r="E15" s="36">
        <f t="shared" si="0"/>
        <v>1.2457577990539719</v>
      </c>
      <c r="F15" s="36"/>
    </row>
    <row r="16" spans="1:6" x14ac:dyDescent="0.25">
      <c r="A16" s="28" t="s">
        <v>38</v>
      </c>
      <c r="B16" s="29">
        <f>SUBTOTAL(9,B18:B20)</f>
        <v>3125</v>
      </c>
      <c r="C16" s="29">
        <v>1150</v>
      </c>
      <c r="D16" s="29">
        <f>SUBTOTAL(9,D18:D20)</f>
        <v>1517.28</v>
      </c>
      <c r="E16" s="30">
        <f t="shared" si="0"/>
        <v>0.48552960000000001</v>
      </c>
      <c r="F16" s="30">
        <v>1.3193739130434783</v>
      </c>
    </row>
    <row r="17" spans="1:6" x14ac:dyDescent="0.25">
      <c r="A17" s="31" t="s">
        <v>39</v>
      </c>
      <c r="B17" s="32">
        <f>SUBTOTAL(9,B18:B18)</f>
        <v>3125</v>
      </c>
      <c r="C17" s="32"/>
      <c r="D17" s="32">
        <f>SUBTOTAL(9,D18:D18)</f>
        <v>1517.28</v>
      </c>
      <c r="E17" s="33">
        <f t="shared" si="0"/>
        <v>0.48552960000000001</v>
      </c>
      <c r="F17" s="33"/>
    </row>
    <row r="18" spans="1:6" x14ac:dyDescent="0.25">
      <c r="A18" s="34" t="s">
        <v>40</v>
      </c>
      <c r="B18" s="35">
        <v>3125</v>
      </c>
      <c r="C18" s="35"/>
      <c r="D18" s="35">
        <v>1517.28</v>
      </c>
      <c r="E18" s="36">
        <f t="shared" si="0"/>
        <v>0.48552960000000001</v>
      </c>
      <c r="F18" s="36"/>
    </row>
    <row r="19" spans="1:6" x14ac:dyDescent="0.25">
      <c r="A19" s="31" t="s">
        <v>41</v>
      </c>
      <c r="B19" s="32">
        <f>SUBTOTAL(9,B20:B20)</f>
        <v>0</v>
      </c>
      <c r="C19" s="32"/>
      <c r="D19" s="32">
        <f>SUBTOTAL(9,D20:D20)</f>
        <v>0</v>
      </c>
      <c r="E19" s="33" t="str">
        <f t="shared" si="0"/>
        <v>-</v>
      </c>
      <c r="F19" s="33"/>
    </row>
    <row r="20" spans="1:6" x14ac:dyDescent="0.25">
      <c r="A20" s="34" t="s">
        <v>42</v>
      </c>
      <c r="B20" s="35">
        <v>0</v>
      </c>
      <c r="C20" s="35"/>
      <c r="D20" s="35">
        <v>0</v>
      </c>
      <c r="E20" s="36" t="str">
        <f t="shared" si="0"/>
        <v>-</v>
      </c>
      <c r="F20" s="36"/>
    </row>
    <row r="21" spans="1:6" x14ac:dyDescent="0.25">
      <c r="A21" s="28" t="s">
        <v>43</v>
      </c>
      <c r="B21" s="29">
        <v>670803.94999999995</v>
      </c>
      <c r="C21" s="29">
        <v>1243490</v>
      </c>
      <c r="D21" s="29">
        <f>SUBTOTAL(9,D23:D24)</f>
        <v>1114664.67</v>
      </c>
      <c r="E21" s="30">
        <f t="shared" si="0"/>
        <v>1.6616847142894731</v>
      </c>
      <c r="F21" s="30">
        <v>0.89640018818004163</v>
      </c>
    </row>
    <row r="22" spans="1:6" x14ac:dyDescent="0.25">
      <c r="A22" s="31" t="s">
        <v>44</v>
      </c>
      <c r="B22" s="32">
        <f>SUBTOTAL(9,B23:B24)</f>
        <v>670803.94999999995</v>
      </c>
      <c r="C22" s="32"/>
      <c r="D22" s="32">
        <f>SUBTOTAL(9,D23:D24)</f>
        <v>1114664.67</v>
      </c>
      <c r="E22" s="33">
        <f t="shared" si="0"/>
        <v>1.6616847142894731</v>
      </c>
      <c r="F22" s="33"/>
    </row>
    <row r="23" spans="1:6" x14ac:dyDescent="0.25">
      <c r="A23" s="34" t="s">
        <v>45</v>
      </c>
      <c r="B23" s="35">
        <v>653653.94999999995</v>
      </c>
      <c r="C23" s="35"/>
      <c r="D23" s="35">
        <v>1108133.67</v>
      </c>
      <c r="E23" s="36">
        <f t="shared" si="0"/>
        <v>1.6952910175177553</v>
      </c>
      <c r="F23" s="36"/>
    </row>
    <row r="24" spans="1:6" x14ac:dyDescent="0.25">
      <c r="A24" s="34" t="s">
        <v>46</v>
      </c>
      <c r="B24" s="35">
        <v>17150</v>
      </c>
      <c r="C24" s="35"/>
      <c r="D24" s="35">
        <v>6531</v>
      </c>
      <c r="E24" s="36">
        <f t="shared" si="0"/>
        <v>0.38081632653061226</v>
      </c>
      <c r="F24" s="36"/>
    </row>
    <row r="25" spans="1:6" ht="20.100000000000001" customHeight="1" x14ac:dyDescent="0.25">
      <c r="A25" s="37" t="s">
        <v>47</v>
      </c>
      <c r="B25" s="38">
        <v>895058.59</v>
      </c>
      <c r="C25" s="38">
        <v>1540750</v>
      </c>
      <c r="D25" s="38">
        <f>IFERROR(SUBTOTAL(9,D10:D24),0)</f>
        <v>1392412.3399999999</v>
      </c>
      <c r="E25" s="39">
        <f t="shared" si="0"/>
        <v>1.5556661380122612</v>
      </c>
      <c r="F25" s="39">
        <v>0.90372373194872613</v>
      </c>
    </row>
    <row r="26" spans="1:6" x14ac:dyDescent="0.25">
      <c r="A26" s="11"/>
      <c r="B26" s="11"/>
      <c r="C26" s="11"/>
      <c r="D26" s="11"/>
      <c r="E26" s="11"/>
      <c r="F26" s="11"/>
    </row>
    <row r="27" spans="1:6" x14ac:dyDescent="0.25">
      <c r="A27" s="11"/>
      <c r="B27" s="11"/>
      <c r="C27" s="11"/>
      <c r="D27" s="11"/>
      <c r="E27" s="11"/>
      <c r="F27" s="11"/>
    </row>
    <row r="28" spans="1:6" s="7" customFormat="1" ht="24.95" customHeight="1" x14ac:dyDescent="0.25">
      <c r="A28" s="8" t="s">
        <v>48</v>
      </c>
      <c r="B28" s="9"/>
      <c r="C28" s="9"/>
      <c r="D28" s="9"/>
      <c r="E28" s="9"/>
      <c r="F28" s="9"/>
    </row>
    <row r="29" spans="1:6" ht="57.6" customHeight="1" x14ac:dyDescent="0.25">
      <c r="A29" s="40" t="s">
        <v>29</v>
      </c>
      <c r="B29" s="10" t="s">
        <v>5</v>
      </c>
      <c r="C29" s="10" t="s">
        <v>6</v>
      </c>
      <c r="D29" s="10" t="s">
        <v>7</v>
      </c>
      <c r="E29" s="10" t="s">
        <v>8</v>
      </c>
      <c r="F29" s="10" t="s">
        <v>9</v>
      </c>
    </row>
    <row r="30" spans="1:6" s="11" customFormat="1" ht="15.95" customHeight="1" x14ac:dyDescent="0.25">
      <c r="A30" s="12" t="s">
        <v>10</v>
      </c>
      <c r="B30" s="12">
        <f>COLUMN()</f>
        <v>2</v>
      </c>
      <c r="C30" s="12">
        <v>3</v>
      </c>
      <c r="D30" s="12">
        <f>COLUMN()</f>
        <v>4</v>
      </c>
      <c r="E30" s="12" t="str">
        <f>_xlfn.CONCAT(TEXT(COLUMN(),"@")," (",TEXT(D30,"@")," / ",TEXT(B30,"@"),")")</f>
        <v>5 (4 / 2)</v>
      </c>
      <c r="F30" s="12" t="str">
        <f>_xlfn.CONCAT(TEXT(COLUMN(),"@")," (",TEXT(D30,"@")," / ",TEXT(C30,"@"),")")</f>
        <v>6 (4 / 3)</v>
      </c>
    </row>
    <row r="31" spans="1:6" x14ac:dyDescent="0.25">
      <c r="A31" s="25" t="s">
        <v>14</v>
      </c>
      <c r="B31" s="26">
        <v>925641.79</v>
      </c>
      <c r="C31" s="26">
        <v>1523400</v>
      </c>
      <c r="D31" s="26">
        <f>SUBTOTAL(9,D34:D67)</f>
        <v>1489312.7199999997</v>
      </c>
      <c r="E31" s="27">
        <f t="shared" ref="E31:E78" si="1">IF(B31&lt;&gt;0,D31/B31,"-")</f>
        <v>1.6089514713893802</v>
      </c>
      <c r="F31" s="27">
        <v>0.9776242090061702</v>
      </c>
    </row>
    <row r="32" spans="1:6" x14ac:dyDescent="0.25">
      <c r="A32" s="28" t="s">
        <v>49</v>
      </c>
      <c r="B32" s="29">
        <f>SUBTOTAL(9,B34:B38)</f>
        <v>738858.64</v>
      </c>
      <c r="C32" s="29">
        <v>1261040</v>
      </c>
      <c r="D32" s="29">
        <f>SUBTOTAL(9,D34:D38)</f>
        <v>1251732.3999999999</v>
      </c>
      <c r="E32" s="30">
        <f t="shared" si="1"/>
        <v>1.6941432802355805</v>
      </c>
      <c r="F32" s="30">
        <v>0.99261910803780995</v>
      </c>
    </row>
    <row r="33" spans="1:6" x14ac:dyDescent="0.25">
      <c r="A33" s="31" t="s">
        <v>50</v>
      </c>
      <c r="B33" s="32">
        <f>SUBTOTAL(9,B34:B34)</f>
        <v>632076.02</v>
      </c>
      <c r="C33" s="32"/>
      <c r="D33" s="32">
        <f>SUBTOTAL(9,D34:D34)</f>
        <v>1070069.77</v>
      </c>
      <c r="E33" s="33">
        <f t="shared" si="1"/>
        <v>1.6929447347171942</v>
      </c>
      <c r="F33" s="33"/>
    </row>
    <row r="34" spans="1:6" x14ac:dyDescent="0.25">
      <c r="A34" s="34" t="s">
        <v>51</v>
      </c>
      <c r="B34" s="35">
        <v>632076.02</v>
      </c>
      <c r="C34" s="35"/>
      <c r="D34" s="35">
        <v>1070069.77</v>
      </c>
      <c r="E34" s="36">
        <f t="shared" si="1"/>
        <v>1.6929447347171942</v>
      </c>
      <c r="F34" s="36"/>
    </row>
    <row r="35" spans="1:6" x14ac:dyDescent="0.25">
      <c r="A35" s="31" t="s">
        <v>52</v>
      </c>
      <c r="B35" s="32">
        <f>SUBTOTAL(9,B36:B36)</f>
        <v>36552.080000000002</v>
      </c>
      <c r="C35" s="32"/>
      <c r="D35" s="32">
        <f>SUBTOTAL(9,D36:D36)</f>
        <v>51435.250000000007</v>
      </c>
      <c r="E35" s="33">
        <f t="shared" si="1"/>
        <v>1.4071771018229333</v>
      </c>
      <c r="F35" s="33"/>
    </row>
    <row r="36" spans="1:6" x14ac:dyDescent="0.25">
      <c r="A36" s="34" t="s">
        <v>53</v>
      </c>
      <c r="B36" s="35">
        <v>36552.080000000002</v>
      </c>
      <c r="C36" s="35"/>
      <c r="D36" s="35">
        <v>51435.250000000007</v>
      </c>
      <c r="E36" s="36">
        <f t="shared" si="1"/>
        <v>1.4071771018229333</v>
      </c>
      <c r="F36" s="36"/>
    </row>
    <row r="37" spans="1:6" x14ac:dyDescent="0.25">
      <c r="A37" s="31" t="s">
        <v>54</v>
      </c>
      <c r="B37" s="32">
        <f>SUBTOTAL(9,B38:B38)</f>
        <v>70230.539999999994</v>
      </c>
      <c r="C37" s="32"/>
      <c r="D37" s="32">
        <f>SUBTOTAL(9,D38:D38)</f>
        <v>130227.38</v>
      </c>
      <c r="E37" s="33">
        <f t="shared" si="1"/>
        <v>1.8542841903251779</v>
      </c>
      <c r="F37" s="33"/>
    </row>
    <row r="38" spans="1:6" x14ac:dyDescent="0.25">
      <c r="A38" s="34" t="s">
        <v>55</v>
      </c>
      <c r="B38" s="35">
        <v>70230.539999999994</v>
      </c>
      <c r="C38" s="35"/>
      <c r="D38" s="35">
        <v>130227.38</v>
      </c>
      <c r="E38" s="36">
        <f t="shared" si="1"/>
        <v>1.8542841903251779</v>
      </c>
      <c r="F38" s="36"/>
    </row>
    <row r="39" spans="1:6" x14ac:dyDescent="0.25">
      <c r="A39" s="28" t="s">
        <v>56</v>
      </c>
      <c r="B39" s="29">
        <f>SUBTOTAL(9,B41:B63)</f>
        <v>157932.24000000002</v>
      </c>
      <c r="C39" s="29">
        <v>260750</v>
      </c>
      <c r="D39" s="29">
        <f>SUBTOTAL(9,D41:D63)</f>
        <v>236003.93</v>
      </c>
      <c r="E39" s="30">
        <f t="shared" si="1"/>
        <v>1.4943366218322489</v>
      </c>
      <c r="F39" s="30">
        <v>0.90509656759348034</v>
      </c>
    </row>
    <row r="40" spans="1:6" x14ac:dyDescent="0.25">
      <c r="A40" s="31" t="s">
        <v>57</v>
      </c>
      <c r="B40" s="32">
        <f>SUBTOTAL(9,B41:B43)</f>
        <v>21592.37</v>
      </c>
      <c r="C40" s="32"/>
      <c r="D40" s="32">
        <f>SUBTOTAL(9,D41:D43)</f>
        <v>31183.519999999997</v>
      </c>
      <c r="E40" s="33">
        <f t="shared" si="1"/>
        <v>1.444191628802211</v>
      </c>
      <c r="F40" s="33"/>
    </row>
    <row r="41" spans="1:6" x14ac:dyDescent="0.25">
      <c r="A41" s="34" t="s">
        <v>58</v>
      </c>
      <c r="B41" s="35">
        <v>1925.02</v>
      </c>
      <c r="C41" s="35"/>
      <c r="D41" s="35">
        <v>3009.51</v>
      </c>
      <c r="E41" s="36">
        <f t="shared" si="1"/>
        <v>1.5633655754225932</v>
      </c>
      <c r="F41" s="36"/>
    </row>
    <row r="42" spans="1:6" x14ac:dyDescent="0.25">
      <c r="A42" s="34" t="s">
        <v>59</v>
      </c>
      <c r="B42" s="35">
        <v>16265.55</v>
      </c>
      <c r="C42" s="35"/>
      <c r="D42" s="35">
        <v>24955.929999999997</v>
      </c>
      <c r="E42" s="36">
        <f t="shared" si="1"/>
        <v>1.5342813492319656</v>
      </c>
      <c r="F42" s="36"/>
    </row>
    <row r="43" spans="1:6" x14ac:dyDescent="0.25">
      <c r="A43" s="34" t="s">
        <v>60</v>
      </c>
      <c r="B43" s="35">
        <v>3401.8</v>
      </c>
      <c r="C43" s="35"/>
      <c r="D43" s="35">
        <v>3218.08</v>
      </c>
      <c r="E43" s="36">
        <f t="shared" si="1"/>
        <v>0.94599329766594153</v>
      </c>
      <c r="F43" s="36"/>
    </row>
    <row r="44" spans="1:6" x14ac:dyDescent="0.25">
      <c r="A44" s="31" t="s">
        <v>61</v>
      </c>
      <c r="B44" s="32">
        <f>SUBTOTAL(9,B45:B50)</f>
        <v>106866.79999999999</v>
      </c>
      <c r="C44" s="32"/>
      <c r="D44" s="32">
        <f>SUBTOTAL(9,D45:D50)</f>
        <v>155154.71</v>
      </c>
      <c r="E44" s="33">
        <f t="shared" si="1"/>
        <v>1.4518513701168183</v>
      </c>
      <c r="F44" s="33"/>
    </row>
    <row r="45" spans="1:6" x14ac:dyDescent="0.25">
      <c r="A45" s="34" t="s">
        <v>62</v>
      </c>
      <c r="B45" s="35">
        <v>25922.1</v>
      </c>
      <c r="C45" s="35"/>
      <c r="D45" s="35">
        <v>34770.32</v>
      </c>
      <c r="E45" s="36">
        <f t="shared" si="1"/>
        <v>1.3413388575771255</v>
      </c>
      <c r="F45" s="36"/>
    </row>
    <row r="46" spans="1:6" x14ac:dyDescent="0.25">
      <c r="A46" s="34" t="s">
        <v>63</v>
      </c>
      <c r="B46" s="35">
        <v>50987.61</v>
      </c>
      <c r="C46" s="35"/>
      <c r="D46" s="35">
        <v>85318.95</v>
      </c>
      <c r="E46" s="36">
        <f t="shared" si="1"/>
        <v>1.6733271082916026</v>
      </c>
      <c r="F46" s="36"/>
    </row>
    <row r="47" spans="1:6" x14ac:dyDescent="0.25">
      <c r="A47" s="34" t="s">
        <v>64</v>
      </c>
      <c r="B47" s="35">
        <v>21882.05</v>
      </c>
      <c r="C47" s="35"/>
      <c r="D47" s="35">
        <v>28266</v>
      </c>
      <c r="E47" s="36">
        <f t="shared" si="1"/>
        <v>1.2917436894623675</v>
      </c>
      <c r="F47" s="36"/>
    </row>
    <row r="48" spans="1:6" x14ac:dyDescent="0.25">
      <c r="A48" s="34" t="s">
        <v>65</v>
      </c>
      <c r="B48" s="35">
        <v>2790</v>
      </c>
      <c r="C48" s="35"/>
      <c r="D48" s="35">
        <v>369.63</v>
      </c>
      <c r="E48" s="36">
        <f t="shared" si="1"/>
        <v>0.13248387096774195</v>
      </c>
      <c r="F48" s="36"/>
    </row>
    <row r="49" spans="1:6" x14ac:dyDescent="0.25">
      <c r="A49" s="34" t="s">
        <v>66</v>
      </c>
      <c r="B49" s="35">
        <v>5285.04</v>
      </c>
      <c r="C49" s="35"/>
      <c r="D49" s="35">
        <v>3440.48</v>
      </c>
      <c r="E49" s="36">
        <f t="shared" si="1"/>
        <v>0.65098466615200645</v>
      </c>
      <c r="F49" s="36"/>
    </row>
    <row r="50" spans="1:6" x14ac:dyDescent="0.25">
      <c r="A50" s="34" t="s">
        <v>67</v>
      </c>
      <c r="B50" s="35">
        <v>0</v>
      </c>
      <c r="C50" s="35"/>
      <c r="D50" s="35">
        <v>2989.33</v>
      </c>
      <c r="E50" s="36" t="str">
        <f t="shared" si="1"/>
        <v>-</v>
      </c>
      <c r="F50" s="36"/>
    </row>
    <row r="51" spans="1:6" x14ac:dyDescent="0.25">
      <c r="A51" s="31" t="s">
        <v>68</v>
      </c>
      <c r="B51" s="32">
        <f>SUBTOTAL(9,B52:B59)</f>
        <v>26282.67</v>
      </c>
      <c r="C51" s="32"/>
      <c r="D51" s="32">
        <f>SUBTOTAL(9,D52:D59)</f>
        <v>44990.14</v>
      </c>
      <c r="E51" s="33">
        <f t="shared" si="1"/>
        <v>1.7117796631772952</v>
      </c>
      <c r="F51" s="33"/>
    </row>
    <row r="52" spans="1:6" x14ac:dyDescent="0.25">
      <c r="A52" s="34" t="s">
        <v>69</v>
      </c>
      <c r="B52" s="35">
        <v>1355.41</v>
      </c>
      <c r="C52" s="35"/>
      <c r="D52" s="35">
        <v>1750.17</v>
      </c>
      <c r="E52" s="36">
        <f t="shared" si="1"/>
        <v>1.29124766675766</v>
      </c>
      <c r="F52" s="36"/>
    </row>
    <row r="53" spans="1:6" x14ac:dyDescent="0.25">
      <c r="A53" s="34" t="s">
        <v>70</v>
      </c>
      <c r="B53" s="35">
        <v>10744.16</v>
      </c>
      <c r="C53" s="35"/>
      <c r="D53" s="35">
        <v>12440.51</v>
      </c>
      <c r="E53" s="36">
        <f t="shared" si="1"/>
        <v>1.1578857723637772</v>
      </c>
      <c r="F53" s="36"/>
    </row>
    <row r="54" spans="1:6" x14ac:dyDescent="0.25">
      <c r="A54" s="34" t="s">
        <v>71</v>
      </c>
      <c r="B54" s="35">
        <v>0</v>
      </c>
      <c r="C54" s="35"/>
      <c r="D54" s="35">
        <v>0</v>
      </c>
      <c r="E54" s="36" t="str">
        <f t="shared" si="1"/>
        <v>-</v>
      </c>
      <c r="F54" s="36"/>
    </row>
    <row r="55" spans="1:6" x14ac:dyDescent="0.25">
      <c r="A55" s="34" t="s">
        <v>72</v>
      </c>
      <c r="B55" s="35">
        <v>6251.14</v>
      </c>
      <c r="C55" s="35"/>
      <c r="D55" s="35">
        <v>9211.0400000000009</v>
      </c>
      <c r="E55" s="36">
        <f t="shared" si="1"/>
        <v>1.4734976340315526</v>
      </c>
      <c r="F55" s="36"/>
    </row>
    <row r="56" spans="1:6" x14ac:dyDescent="0.25">
      <c r="A56" s="34" t="s">
        <v>73</v>
      </c>
      <c r="B56" s="35">
        <v>2109.3900000000003</v>
      </c>
      <c r="C56" s="35"/>
      <c r="D56" s="35">
        <v>2154.4899999999998</v>
      </c>
      <c r="E56" s="36">
        <f t="shared" si="1"/>
        <v>1.0213805887009986</v>
      </c>
      <c r="F56" s="36"/>
    </row>
    <row r="57" spans="1:6" x14ac:dyDescent="0.25">
      <c r="A57" s="34" t="s">
        <v>74</v>
      </c>
      <c r="B57" s="35">
        <v>4365.8999999999996</v>
      </c>
      <c r="C57" s="35"/>
      <c r="D57" s="35">
        <v>4416.66</v>
      </c>
      <c r="E57" s="36">
        <f t="shared" si="1"/>
        <v>1.0116264687693259</v>
      </c>
      <c r="F57" s="36"/>
    </row>
    <row r="58" spans="1:6" x14ac:dyDescent="0.25">
      <c r="A58" s="34" t="s">
        <v>75</v>
      </c>
      <c r="B58" s="35">
        <v>0</v>
      </c>
      <c r="C58" s="35"/>
      <c r="D58" s="35">
        <v>5587.08</v>
      </c>
      <c r="E58" s="36" t="str">
        <f t="shared" si="1"/>
        <v>-</v>
      </c>
      <c r="F58" s="36"/>
    </row>
    <row r="59" spans="1:6" x14ac:dyDescent="0.25">
      <c r="A59" s="34" t="s">
        <v>76</v>
      </c>
      <c r="B59" s="35">
        <v>1456.67</v>
      </c>
      <c r="C59" s="35"/>
      <c r="D59" s="35">
        <v>9430.19</v>
      </c>
      <c r="E59" s="36">
        <f t="shared" si="1"/>
        <v>6.473799831121668</v>
      </c>
      <c r="F59" s="36"/>
    </row>
    <row r="60" spans="1:6" x14ac:dyDescent="0.25">
      <c r="A60" s="31" t="s">
        <v>77</v>
      </c>
      <c r="B60" s="32">
        <f>SUBTOTAL(9,B61:B63)</f>
        <v>3190.3999999999996</v>
      </c>
      <c r="C60" s="32"/>
      <c r="D60" s="32">
        <f>SUBTOTAL(9,D61:D63)</f>
        <v>4675.5599999999995</v>
      </c>
      <c r="E60" s="33">
        <f t="shared" si="1"/>
        <v>1.4655090270812436</v>
      </c>
      <c r="F60" s="33"/>
    </row>
    <row r="61" spans="1:6" x14ac:dyDescent="0.25">
      <c r="A61" s="34" t="s">
        <v>78</v>
      </c>
      <c r="B61" s="35">
        <v>1111.57</v>
      </c>
      <c r="C61" s="35"/>
      <c r="D61" s="35">
        <v>1549.46</v>
      </c>
      <c r="E61" s="36">
        <f t="shared" si="1"/>
        <v>1.3939383034806625</v>
      </c>
      <c r="F61" s="36"/>
    </row>
    <row r="62" spans="1:6" x14ac:dyDescent="0.25">
      <c r="A62" s="34" t="s">
        <v>79</v>
      </c>
      <c r="B62" s="35">
        <v>1679.83</v>
      </c>
      <c r="C62" s="35"/>
      <c r="D62" s="35">
        <v>2646.1</v>
      </c>
      <c r="E62" s="36">
        <f t="shared" si="1"/>
        <v>1.5752189209622403</v>
      </c>
      <c r="F62" s="36"/>
    </row>
    <row r="63" spans="1:6" x14ac:dyDescent="0.25">
      <c r="A63" s="34" t="s">
        <v>80</v>
      </c>
      <c r="B63" s="35">
        <v>399</v>
      </c>
      <c r="C63" s="35"/>
      <c r="D63" s="35">
        <v>480</v>
      </c>
      <c r="E63" s="36">
        <f t="shared" si="1"/>
        <v>1.2030075187969924</v>
      </c>
      <c r="F63" s="36"/>
    </row>
    <row r="64" spans="1:6" x14ac:dyDescent="0.25">
      <c r="A64" s="28" t="s">
        <v>81</v>
      </c>
      <c r="B64" s="29">
        <f>SUBTOTAL(9,B66:B67)</f>
        <v>1320.11</v>
      </c>
      <c r="C64" s="29">
        <v>1610</v>
      </c>
      <c r="D64" s="29">
        <f>SUBTOTAL(9,D66:D67)</f>
        <v>1576.39</v>
      </c>
      <c r="E64" s="30">
        <f t="shared" si="1"/>
        <v>1.194135337206748</v>
      </c>
      <c r="F64" s="30">
        <v>0.97912422360248452</v>
      </c>
    </row>
    <row r="65" spans="1:6" x14ac:dyDescent="0.25">
      <c r="A65" s="31" t="s">
        <v>82</v>
      </c>
      <c r="B65" s="32">
        <f>SUBTOTAL(9,B66:B67)</f>
        <v>1320.11</v>
      </c>
      <c r="C65" s="32"/>
      <c r="D65" s="32">
        <f>SUBTOTAL(9,D66:D67)</f>
        <v>1576.39</v>
      </c>
      <c r="E65" s="33">
        <f t="shared" si="1"/>
        <v>1.194135337206748</v>
      </c>
      <c r="F65" s="33"/>
    </row>
    <row r="66" spans="1:6" x14ac:dyDescent="0.25">
      <c r="A66" s="34" t="s">
        <v>83</v>
      </c>
      <c r="B66" s="35">
        <v>1300.82</v>
      </c>
      <c r="C66" s="35"/>
      <c r="D66" s="35">
        <v>1576.39</v>
      </c>
      <c r="E66" s="36">
        <f t="shared" si="1"/>
        <v>1.2118432988422689</v>
      </c>
      <c r="F66" s="36"/>
    </row>
    <row r="67" spans="1:6" x14ac:dyDescent="0.25">
      <c r="A67" s="34" t="s">
        <v>84</v>
      </c>
      <c r="B67" s="35">
        <v>19.29</v>
      </c>
      <c r="C67" s="35"/>
      <c r="D67" s="35">
        <v>0</v>
      </c>
      <c r="E67" s="36">
        <f t="shared" si="1"/>
        <v>0</v>
      </c>
      <c r="F67" s="36"/>
    </row>
    <row r="68" spans="1:6" x14ac:dyDescent="0.25">
      <c r="A68" s="25" t="s">
        <v>15</v>
      </c>
      <c r="B68" s="26">
        <f>SUBTOTAL(9,B71:B77)</f>
        <v>27530.799999999999</v>
      </c>
      <c r="C68" s="26">
        <v>21250</v>
      </c>
      <c r="D68" s="26">
        <f>SUBTOTAL(9,D71:D77)</f>
        <v>15143</v>
      </c>
      <c r="E68" s="27">
        <f t="shared" si="1"/>
        <v>0.55003850233193374</v>
      </c>
      <c r="F68" s="27">
        <v>0.71261176470588239</v>
      </c>
    </row>
    <row r="69" spans="1:6" x14ac:dyDescent="0.25">
      <c r="A69" s="28" t="s">
        <v>85</v>
      </c>
      <c r="B69" s="29">
        <f>SUBTOTAL(9,B71:B74)</f>
        <v>27530.799999999999</v>
      </c>
      <c r="C69" s="29">
        <v>15250</v>
      </c>
      <c r="D69" s="29">
        <f>SUBTOTAL(9,D71:D74)</f>
        <v>14452</v>
      </c>
      <c r="E69" s="30">
        <f t="shared" si="1"/>
        <v>0.52493934066572712</v>
      </c>
      <c r="F69" s="30">
        <v>0.94767213114754101</v>
      </c>
    </row>
    <row r="70" spans="1:6" x14ac:dyDescent="0.25">
      <c r="A70" s="31" t="s">
        <v>86</v>
      </c>
      <c r="B70" s="32">
        <f>SUBTOTAL(9,B71:B72)</f>
        <v>27530.799999999999</v>
      </c>
      <c r="C70" s="32"/>
      <c r="D70" s="32">
        <f>SUBTOTAL(9,D71:D72)</f>
        <v>8612</v>
      </c>
      <c r="E70" s="33">
        <f t="shared" si="1"/>
        <v>0.31281328548389442</v>
      </c>
      <c r="F70" s="33"/>
    </row>
    <row r="71" spans="1:6" x14ac:dyDescent="0.25">
      <c r="A71" s="34" t="s">
        <v>87</v>
      </c>
      <c r="B71" s="35">
        <v>1718.75</v>
      </c>
      <c r="C71" s="35"/>
      <c r="D71" s="35">
        <v>2075</v>
      </c>
      <c r="E71" s="36">
        <f t="shared" si="1"/>
        <v>1.2072727272727273</v>
      </c>
      <c r="F71" s="36"/>
    </row>
    <row r="72" spans="1:6" x14ac:dyDescent="0.25">
      <c r="A72" s="34" t="s">
        <v>88</v>
      </c>
      <c r="B72" s="35">
        <v>25812.05</v>
      </c>
      <c r="C72" s="35"/>
      <c r="D72" s="35">
        <v>6537</v>
      </c>
      <c r="E72" s="36">
        <f t="shared" si="1"/>
        <v>0.25325380975164702</v>
      </c>
      <c r="F72" s="36"/>
    </row>
    <row r="73" spans="1:6" x14ac:dyDescent="0.25">
      <c r="A73" s="31" t="s">
        <v>89</v>
      </c>
      <c r="B73" s="32">
        <f>SUBTOTAL(9,B74:B74)</f>
        <v>0</v>
      </c>
      <c r="C73" s="32"/>
      <c r="D73" s="32">
        <f>SUBTOTAL(9,D74:D74)</f>
        <v>5840</v>
      </c>
      <c r="E73" s="33" t="str">
        <f t="shared" si="1"/>
        <v>-</v>
      </c>
      <c r="F73" s="33"/>
    </row>
    <row r="74" spans="1:6" x14ac:dyDescent="0.25">
      <c r="A74" s="34" t="s">
        <v>90</v>
      </c>
      <c r="B74" s="35">
        <v>0</v>
      </c>
      <c r="C74" s="35"/>
      <c r="D74" s="35">
        <v>5840</v>
      </c>
      <c r="E74" s="36" t="str">
        <f t="shared" si="1"/>
        <v>-</v>
      </c>
      <c r="F74" s="36"/>
    </row>
    <row r="75" spans="1:6" x14ac:dyDescent="0.25">
      <c r="A75" s="28" t="s">
        <v>91</v>
      </c>
      <c r="B75" s="29">
        <f>SUBTOTAL(9,B77:B77)</f>
        <v>0</v>
      </c>
      <c r="C75" s="29">
        <v>6000</v>
      </c>
      <c r="D75" s="29">
        <f>SUBTOTAL(9,D77:D77)</f>
        <v>691</v>
      </c>
      <c r="E75" s="30" t="str">
        <f t="shared" si="1"/>
        <v>-</v>
      </c>
      <c r="F75" s="30">
        <v>0.11516666666666667</v>
      </c>
    </row>
    <row r="76" spans="1:6" x14ac:dyDescent="0.25">
      <c r="A76" s="31" t="s">
        <v>92</v>
      </c>
      <c r="B76" s="32">
        <f>SUBTOTAL(9,B77:B77)</f>
        <v>0</v>
      </c>
      <c r="C76" s="32"/>
      <c r="D76" s="32">
        <f>SUBTOTAL(9,D77:D77)</f>
        <v>691</v>
      </c>
      <c r="E76" s="33" t="str">
        <f t="shared" si="1"/>
        <v>-</v>
      </c>
      <c r="F76" s="33"/>
    </row>
    <row r="77" spans="1:6" x14ac:dyDescent="0.25">
      <c r="A77" s="34" t="s">
        <v>93</v>
      </c>
      <c r="B77" s="35">
        <v>0</v>
      </c>
      <c r="C77" s="35"/>
      <c r="D77" s="35">
        <v>691</v>
      </c>
      <c r="E77" s="36" t="str">
        <f t="shared" si="1"/>
        <v>-</v>
      </c>
      <c r="F77" s="36"/>
    </row>
    <row r="78" spans="1:6" ht="20.100000000000001" customHeight="1" x14ac:dyDescent="0.25">
      <c r="A78" s="37" t="s">
        <v>47</v>
      </c>
      <c r="B78" s="38">
        <f>IFERROR(SUBTOTAL(9,B34:B77),0)</f>
        <v>925641.79000000027</v>
      </c>
      <c r="C78" s="38">
        <v>1544650</v>
      </c>
      <c r="D78" s="38">
        <f>IFERROR(SUBTOTAL(9,D34:D77),0)</f>
        <v>1504455.7199999997</v>
      </c>
      <c r="E78" s="39">
        <f t="shared" si="1"/>
        <v>1.6253109315645735</v>
      </c>
      <c r="F78" s="39">
        <v>0.97397838992652042</v>
      </c>
    </row>
    <row r="79" spans="1:6" x14ac:dyDescent="0.25">
      <c r="E79" s="11"/>
      <c r="F79" s="11"/>
    </row>
    <row r="80" spans="1:6" x14ac:dyDescent="0.25">
      <c r="C80" s="24"/>
    </row>
    <row r="85" spans="1:6" s="6" customFormat="1" ht="24.95" customHeight="1" x14ac:dyDescent="0.3">
      <c r="A85" s="56" t="s">
        <v>94</v>
      </c>
      <c r="B85" s="56"/>
      <c r="C85" s="56"/>
      <c r="D85" s="56"/>
      <c r="E85" s="56"/>
      <c r="F85" s="56"/>
    </row>
    <row r="86" spans="1:6" s="7" customFormat="1" ht="24.95" customHeight="1" x14ac:dyDescent="0.25">
      <c r="A86" s="8" t="s">
        <v>28</v>
      </c>
      <c r="B86" s="9"/>
      <c r="C86" s="9"/>
      <c r="D86" s="9"/>
      <c r="E86" s="9"/>
      <c r="F86" s="9"/>
    </row>
    <row r="87" spans="1:6" ht="57.6" customHeight="1" x14ac:dyDescent="0.25">
      <c r="A87" s="10" t="s">
        <v>29</v>
      </c>
      <c r="B87" s="10" t="s">
        <v>5</v>
      </c>
      <c r="C87" s="10" t="s">
        <v>6</v>
      </c>
      <c r="D87" s="10" t="s">
        <v>7</v>
      </c>
      <c r="E87" s="10" t="s">
        <v>8</v>
      </c>
      <c r="F87" s="10" t="s">
        <v>9</v>
      </c>
    </row>
    <row r="88" spans="1:6" s="11" customFormat="1" ht="15.95" customHeight="1" x14ac:dyDescent="0.25">
      <c r="A88" s="12" t="s">
        <v>10</v>
      </c>
      <c r="B88" s="12">
        <f>COLUMN()</f>
        <v>2</v>
      </c>
      <c r="C88" s="12">
        <f>COLUMN()</f>
        <v>3</v>
      </c>
      <c r="D88" s="12">
        <f>COLUMN()</f>
        <v>4</v>
      </c>
      <c r="E88" s="12" t="str">
        <f>_xlfn.CONCAT(TEXT(COLUMN(),"@")," (",TEXT(D88,"@")," / ",TEXT(B88,"@"),")")</f>
        <v>5 (4 / 2)</v>
      </c>
      <c r="F88" s="12" t="str">
        <f>_xlfn.CONCAT(TEXT(COLUMN(),"@")," (",TEXT(D88,"@")," / ",TEXT(C88,"@"),")")</f>
        <v>6 (4 / 3)</v>
      </c>
    </row>
    <row r="89" spans="1:6" x14ac:dyDescent="0.25">
      <c r="A89" s="25" t="s">
        <v>95</v>
      </c>
      <c r="B89" s="26">
        <f>SUBTOTAL(9,B90:B90)</f>
        <v>670803.94999999995</v>
      </c>
      <c r="C89" s="26">
        <f>SUBTOTAL(9,C90:C90)</f>
        <v>1102370</v>
      </c>
      <c r="D89" s="26">
        <f>SUBTOTAL(9,D90:D90)</f>
        <v>993944.67</v>
      </c>
      <c r="E89" s="27">
        <f t="shared" ref="E89:E99" si="2">IF(B89&lt;&gt;0,D89/B89,"-")</f>
        <v>1.4817215521763103</v>
      </c>
      <c r="F89" s="27">
        <f t="shared" ref="F89:F99" si="3">IF(C89&lt;&gt;0,D89/C89,"-")</f>
        <v>0.90164343187858886</v>
      </c>
    </row>
    <row r="90" spans="1:6" x14ac:dyDescent="0.25">
      <c r="A90" s="34" t="s">
        <v>96</v>
      </c>
      <c r="B90" s="35">
        <v>670803.94999999995</v>
      </c>
      <c r="C90" s="35">
        <v>1102370</v>
      </c>
      <c r="D90" s="35">
        <v>993944.67</v>
      </c>
      <c r="E90" s="36">
        <f t="shared" si="2"/>
        <v>1.4817215521763103</v>
      </c>
      <c r="F90" s="36">
        <f t="shared" si="3"/>
        <v>0.90164343187858886</v>
      </c>
    </row>
    <row r="91" spans="1:6" x14ac:dyDescent="0.25">
      <c r="A91" s="25" t="s">
        <v>97</v>
      </c>
      <c r="B91" s="26">
        <f>SUBTOTAL(9,B92:B92)</f>
        <v>3125</v>
      </c>
      <c r="C91" s="26">
        <f>SUBTOTAL(9,C92:C92)</f>
        <v>1200</v>
      </c>
      <c r="D91" s="26">
        <f>SUBTOTAL(9,D92:D92)</f>
        <v>2029.28</v>
      </c>
      <c r="E91" s="27">
        <f t="shared" si="2"/>
        <v>0.64936959999999999</v>
      </c>
      <c r="F91" s="27">
        <f t="shared" si="3"/>
        <v>1.6910666666666667</v>
      </c>
    </row>
    <row r="92" spans="1:6" x14ac:dyDescent="0.25">
      <c r="A92" s="34" t="s">
        <v>98</v>
      </c>
      <c r="B92" s="35">
        <v>3125</v>
      </c>
      <c r="C92" s="35">
        <v>1200</v>
      </c>
      <c r="D92" s="35">
        <v>2029.28</v>
      </c>
      <c r="E92" s="36">
        <f t="shared" si="2"/>
        <v>0.64936959999999999</v>
      </c>
      <c r="F92" s="36">
        <f t="shared" si="3"/>
        <v>1.6910666666666667</v>
      </c>
    </row>
    <row r="93" spans="1:6" x14ac:dyDescent="0.25">
      <c r="A93" s="25" t="s">
        <v>99</v>
      </c>
      <c r="B93" s="26">
        <v>210604.71</v>
      </c>
      <c r="C93" s="26">
        <f>SUBTOTAL(9,C94:C94)</f>
        <v>278260</v>
      </c>
      <c r="D93" s="26">
        <f>SUBTOTAL(9,D94:D94)</f>
        <v>262362.46000000002</v>
      </c>
      <c r="E93" s="27">
        <f t="shared" si="2"/>
        <v>1.2457577990539719</v>
      </c>
      <c r="F93" s="27">
        <f t="shared" si="3"/>
        <v>0.94286803708761602</v>
      </c>
    </row>
    <row r="94" spans="1:6" x14ac:dyDescent="0.25">
      <c r="A94" s="34" t="s">
        <v>100</v>
      </c>
      <c r="B94" s="35">
        <v>210604.71</v>
      </c>
      <c r="C94" s="35">
        <v>278260</v>
      </c>
      <c r="D94" s="35">
        <v>262362.46000000002</v>
      </c>
      <c r="E94" s="36">
        <f t="shared" si="2"/>
        <v>1.2457577990539719</v>
      </c>
      <c r="F94" s="36">
        <f t="shared" si="3"/>
        <v>0.94286803708761602</v>
      </c>
    </row>
    <row r="95" spans="1:6" x14ac:dyDescent="0.25">
      <c r="A95" s="25" t="s">
        <v>101</v>
      </c>
      <c r="B95" s="26">
        <v>10524.93</v>
      </c>
      <c r="C95" s="26">
        <f>SUBTOTAL(9,C96:C96)</f>
        <v>158920</v>
      </c>
      <c r="D95" s="26">
        <f>SUBTOTAL(9,D96:D96)</f>
        <v>134075.93</v>
      </c>
      <c r="E95" s="27">
        <f t="shared" si="2"/>
        <v>12.73889042492444</v>
      </c>
      <c r="F95" s="27">
        <f t="shared" si="3"/>
        <v>0.84366933048074499</v>
      </c>
    </row>
    <row r="96" spans="1:6" x14ac:dyDescent="0.25">
      <c r="A96" s="34" t="s">
        <v>102</v>
      </c>
      <c r="B96" s="35">
        <v>10524.93</v>
      </c>
      <c r="C96" s="35">
        <v>158920</v>
      </c>
      <c r="D96" s="35">
        <v>134075.93</v>
      </c>
      <c r="E96" s="36">
        <f t="shared" si="2"/>
        <v>12.73889042492444</v>
      </c>
      <c r="F96" s="36">
        <f t="shared" si="3"/>
        <v>0.84366933048074499</v>
      </c>
    </row>
    <row r="97" spans="1:6" x14ac:dyDescent="0.25">
      <c r="A97" s="25" t="s">
        <v>103</v>
      </c>
      <c r="B97" s="26">
        <f>SUBTOTAL(9,B98:B98)</f>
        <v>0</v>
      </c>
      <c r="C97" s="26">
        <f>SUBTOTAL(9,C98:C98)</f>
        <v>0</v>
      </c>
      <c r="D97" s="26">
        <f>SUBTOTAL(9,D98:D98)</f>
        <v>0</v>
      </c>
      <c r="E97" s="27" t="str">
        <f t="shared" si="2"/>
        <v>-</v>
      </c>
      <c r="F97" s="27" t="str">
        <f t="shared" si="3"/>
        <v>-</v>
      </c>
    </row>
    <row r="98" spans="1:6" x14ac:dyDescent="0.25">
      <c r="A98" s="34" t="s">
        <v>104</v>
      </c>
      <c r="B98" s="35">
        <v>0</v>
      </c>
      <c r="C98" s="35">
        <v>0</v>
      </c>
      <c r="D98" s="35">
        <v>0</v>
      </c>
      <c r="E98" s="36" t="str">
        <f t="shared" si="2"/>
        <v>-</v>
      </c>
      <c r="F98" s="36" t="str">
        <f t="shared" si="3"/>
        <v>-</v>
      </c>
    </row>
    <row r="99" spans="1:6" ht="20.100000000000001" customHeight="1" x14ac:dyDescent="0.25">
      <c r="A99" s="37" t="s">
        <v>47</v>
      </c>
      <c r="B99" s="38">
        <v>895058.59</v>
      </c>
      <c r="C99" s="38">
        <f>IFERROR(SUBTOTAL(9,C90:C98),0)</f>
        <v>1540750</v>
      </c>
      <c r="D99" s="38">
        <f>IFERROR(SUBTOTAL(9,D90:D98),0)</f>
        <v>1392412.34</v>
      </c>
      <c r="E99" s="39">
        <f t="shared" si="2"/>
        <v>1.5556661380122614</v>
      </c>
      <c r="F99" s="39">
        <f t="shared" si="3"/>
        <v>0.90372373194872635</v>
      </c>
    </row>
    <row r="100" spans="1:6" x14ac:dyDescent="0.25">
      <c r="A100" s="11"/>
      <c r="B100" s="11"/>
      <c r="C100" s="11"/>
      <c r="D100" s="11"/>
      <c r="E100" s="11"/>
      <c r="F100" s="11"/>
    </row>
    <row r="101" spans="1:6" x14ac:dyDescent="0.25">
      <c r="A101" s="11"/>
      <c r="B101" s="11"/>
      <c r="C101" s="11"/>
      <c r="D101" s="11"/>
      <c r="E101" s="11"/>
      <c r="F101" s="11"/>
    </row>
    <row r="102" spans="1:6" s="7" customFormat="1" ht="24.95" customHeight="1" x14ac:dyDescent="0.25">
      <c r="A102" s="8" t="s">
        <v>48</v>
      </c>
      <c r="B102" s="9"/>
      <c r="C102" s="9"/>
      <c r="D102" s="9"/>
      <c r="E102" s="9"/>
      <c r="F102" s="9"/>
    </row>
    <row r="103" spans="1:6" ht="57.6" customHeight="1" x14ac:dyDescent="0.25">
      <c r="A103" s="40" t="s">
        <v>29</v>
      </c>
      <c r="B103" s="10" t="s">
        <v>5</v>
      </c>
      <c r="C103" s="10" t="s">
        <v>6</v>
      </c>
      <c r="D103" s="10" t="s">
        <v>7</v>
      </c>
      <c r="E103" s="10" t="s">
        <v>8</v>
      </c>
      <c r="F103" s="10" t="s">
        <v>9</v>
      </c>
    </row>
    <row r="104" spans="1:6" s="11" customFormat="1" ht="15.95" customHeight="1" x14ac:dyDescent="0.25">
      <c r="A104" s="12" t="s">
        <v>10</v>
      </c>
      <c r="B104" s="12">
        <f>COLUMN()</f>
        <v>2</v>
      </c>
      <c r="C104" s="12">
        <f>COLUMN()</f>
        <v>3</v>
      </c>
      <c r="D104" s="12">
        <f>COLUMN()</f>
        <v>4</v>
      </c>
      <c r="E104" s="12" t="str">
        <f>_xlfn.CONCAT(TEXT(COLUMN(),"@")," (",TEXT(D104,"@")," / ",TEXT(B104,"@"),")")</f>
        <v>5 (4 / 2)</v>
      </c>
      <c r="F104" s="12" t="str">
        <f>_xlfn.CONCAT(TEXT(COLUMN(),"@")," (",TEXT(D104,"@")," / ",TEXT(C104,"@"),")")</f>
        <v>6 (4 / 3)</v>
      </c>
    </row>
    <row r="105" spans="1:6" x14ac:dyDescent="0.25">
      <c r="A105" s="25" t="s">
        <v>95</v>
      </c>
      <c r="B105" s="26">
        <f>SUBTOTAL(9,B106:B106)</f>
        <v>666336.59</v>
      </c>
      <c r="C105" s="26">
        <f>SUBTOTAL(9,C106:C106)</f>
        <v>1102370</v>
      </c>
      <c r="D105" s="26">
        <f>SUBTOTAL(9,D106:D106)</f>
        <v>1072635.8</v>
      </c>
      <c r="E105" s="27">
        <f t="shared" ref="E105:E115" si="4">IF(B105&lt;&gt;0,D105/B105,"-")</f>
        <v>1.6097507117236352</v>
      </c>
      <c r="F105" s="27">
        <f t="shared" ref="F105:F115" si="5">IF(C105&lt;&gt;0,D105/C105,"-")</f>
        <v>0.9730270235946189</v>
      </c>
    </row>
    <row r="106" spans="1:6" x14ac:dyDescent="0.25">
      <c r="A106" s="34" t="s">
        <v>96</v>
      </c>
      <c r="B106" s="35">
        <v>666336.59</v>
      </c>
      <c r="C106" s="35">
        <v>1102370</v>
      </c>
      <c r="D106" s="35">
        <v>1072635.8</v>
      </c>
      <c r="E106" s="36">
        <f t="shared" si="4"/>
        <v>1.6097507117236352</v>
      </c>
      <c r="F106" s="36">
        <f t="shared" si="5"/>
        <v>0.9730270235946189</v>
      </c>
    </row>
    <row r="107" spans="1:6" x14ac:dyDescent="0.25">
      <c r="A107" s="25" t="s">
        <v>97</v>
      </c>
      <c r="B107" s="26">
        <v>4051.41</v>
      </c>
      <c r="C107" s="26">
        <f>SUBTOTAL(9,C108:C108)</f>
        <v>1200</v>
      </c>
      <c r="D107" s="26">
        <f>SUBTOTAL(9,D108:D108)</f>
        <v>1043.6600000000001</v>
      </c>
      <c r="E107" s="27">
        <f t="shared" si="4"/>
        <v>0.25760414275523835</v>
      </c>
      <c r="F107" s="27">
        <f t="shared" si="5"/>
        <v>0.86971666666666669</v>
      </c>
    </row>
    <row r="108" spans="1:6" x14ac:dyDescent="0.25">
      <c r="A108" s="34" t="s">
        <v>98</v>
      </c>
      <c r="B108" s="35">
        <v>4051.41</v>
      </c>
      <c r="C108" s="35">
        <v>1200</v>
      </c>
      <c r="D108" s="35">
        <v>1043.6600000000001</v>
      </c>
      <c r="E108" s="36">
        <f t="shared" si="4"/>
        <v>0.25760414275523835</v>
      </c>
      <c r="F108" s="36">
        <f t="shared" si="5"/>
        <v>0.86971666666666669</v>
      </c>
    </row>
    <row r="109" spans="1:6" x14ac:dyDescent="0.25">
      <c r="A109" s="25" t="s">
        <v>99</v>
      </c>
      <c r="B109" s="26">
        <v>244550.04</v>
      </c>
      <c r="C109" s="26">
        <f>SUBTOTAL(9,C110:C110)</f>
        <v>290160</v>
      </c>
      <c r="D109" s="26">
        <f>SUBTOTAL(9,D110:D110)</f>
        <v>288281.63</v>
      </c>
      <c r="E109" s="27">
        <f t="shared" si="4"/>
        <v>1.1788247100675182</v>
      </c>
      <c r="F109" s="27">
        <f t="shared" si="5"/>
        <v>0.99352643369175631</v>
      </c>
    </row>
    <row r="110" spans="1:6" x14ac:dyDescent="0.25">
      <c r="A110" s="34" t="s">
        <v>100</v>
      </c>
      <c r="B110" s="35">
        <v>244550.04</v>
      </c>
      <c r="C110" s="35">
        <v>290160</v>
      </c>
      <c r="D110" s="35">
        <v>288281.63</v>
      </c>
      <c r="E110" s="36">
        <f t="shared" si="4"/>
        <v>1.1788247100675182</v>
      </c>
      <c r="F110" s="36">
        <f t="shared" si="5"/>
        <v>0.99352643369175631</v>
      </c>
    </row>
    <row r="111" spans="1:6" x14ac:dyDescent="0.25">
      <c r="A111" s="25" t="s">
        <v>101</v>
      </c>
      <c r="B111" s="26">
        <v>10703.75</v>
      </c>
      <c r="C111" s="26">
        <f>SUBTOTAL(9,C112:C112)</f>
        <v>150920</v>
      </c>
      <c r="D111" s="26">
        <f>SUBTOTAL(9,D112:D112)</f>
        <v>142494.63000000003</v>
      </c>
      <c r="E111" s="27">
        <f t="shared" si="4"/>
        <v>13.312589513021141</v>
      </c>
      <c r="F111" s="27">
        <f t="shared" si="5"/>
        <v>0.94417327060694434</v>
      </c>
    </row>
    <row r="112" spans="1:6" x14ac:dyDescent="0.25">
      <c r="A112" s="34" t="s">
        <v>102</v>
      </c>
      <c r="B112" s="35">
        <v>10703.75</v>
      </c>
      <c r="C112" s="35">
        <v>150920</v>
      </c>
      <c r="D112" s="35">
        <v>142494.63000000003</v>
      </c>
      <c r="E112" s="36">
        <f t="shared" si="4"/>
        <v>13.312589513021141</v>
      </c>
      <c r="F112" s="36">
        <f t="shared" si="5"/>
        <v>0.94417327060694434</v>
      </c>
    </row>
    <row r="113" spans="1:6" x14ac:dyDescent="0.25">
      <c r="A113" s="25" t="s">
        <v>103</v>
      </c>
      <c r="B113" s="26">
        <f>SUBTOTAL(9,B114:B114)</f>
        <v>0</v>
      </c>
      <c r="C113" s="26">
        <f>SUBTOTAL(9,C114:C114)</f>
        <v>0</v>
      </c>
      <c r="D113" s="26">
        <f>SUBTOTAL(9,D114:D114)</f>
        <v>0</v>
      </c>
      <c r="E113" s="27" t="str">
        <f t="shared" si="4"/>
        <v>-</v>
      </c>
      <c r="F113" s="27" t="str">
        <f t="shared" si="5"/>
        <v>-</v>
      </c>
    </row>
    <row r="114" spans="1:6" x14ac:dyDescent="0.25">
      <c r="A114" s="34" t="s">
        <v>104</v>
      </c>
      <c r="B114" s="35">
        <v>0</v>
      </c>
      <c r="C114" s="35">
        <v>0</v>
      </c>
      <c r="D114" s="35">
        <v>0</v>
      </c>
      <c r="E114" s="36" t="str">
        <f t="shared" si="4"/>
        <v>-</v>
      </c>
      <c r="F114" s="36" t="str">
        <f t="shared" si="5"/>
        <v>-</v>
      </c>
    </row>
    <row r="115" spans="1:6" ht="20.100000000000001" customHeight="1" x14ac:dyDescent="0.25">
      <c r="A115" s="37" t="s">
        <v>47</v>
      </c>
      <c r="B115" s="38">
        <v>925641.79</v>
      </c>
      <c r="C115" s="38">
        <f>IFERROR(SUBTOTAL(9,C106:C114),0)</f>
        <v>1544650</v>
      </c>
      <c r="D115" s="38">
        <f>IFERROR(SUBTOTAL(9,D106:D114),0)</f>
        <v>1504455.72</v>
      </c>
      <c r="E115" s="39">
        <f t="shared" si="4"/>
        <v>1.6253109315645742</v>
      </c>
      <c r="F115" s="39">
        <f t="shared" si="5"/>
        <v>0.97397838992652053</v>
      </c>
    </row>
    <row r="116" spans="1:6" x14ac:dyDescent="0.25">
      <c r="E116" s="11"/>
      <c r="F116" s="11"/>
    </row>
    <row r="117" spans="1:6" x14ac:dyDescent="0.25">
      <c r="C117" s="24"/>
    </row>
    <row r="122" spans="1:6" s="6" customFormat="1" ht="24.95" customHeight="1" x14ac:dyDescent="0.3">
      <c r="A122" s="56" t="s">
        <v>105</v>
      </c>
      <c r="B122" s="56"/>
      <c r="C122" s="56"/>
      <c r="D122" s="56"/>
      <c r="E122" s="56"/>
      <c r="F122" s="56"/>
    </row>
    <row r="123" spans="1:6" s="7" customFormat="1" ht="24.95" customHeight="1" x14ac:dyDescent="0.25">
      <c r="A123" s="8" t="s">
        <v>48</v>
      </c>
      <c r="B123" s="9"/>
      <c r="C123" s="9"/>
      <c r="D123" s="9"/>
      <c r="E123" s="9"/>
      <c r="F123" s="9"/>
    </row>
    <row r="124" spans="1:6" ht="57.6" customHeight="1" x14ac:dyDescent="0.25">
      <c r="A124" s="10" t="s">
        <v>29</v>
      </c>
      <c r="B124" s="10" t="s">
        <v>5</v>
      </c>
      <c r="C124" s="10" t="s">
        <v>6</v>
      </c>
      <c r="D124" s="10" t="s">
        <v>7</v>
      </c>
      <c r="E124" s="10" t="s">
        <v>8</v>
      </c>
      <c r="F124" s="10" t="s">
        <v>9</v>
      </c>
    </row>
    <row r="125" spans="1:6" s="11" customFormat="1" ht="15.95" customHeight="1" x14ac:dyDescent="0.25">
      <c r="A125" s="12" t="s">
        <v>10</v>
      </c>
      <c r="B125" s="12">
        <f>COLUMN()</f>
        <v>2</v>
      </c>
      <c r="C125" s="12">
        <f>COLUMN()</f>
        <v>3</v>
      </c>
      <c r="D125" s="12">
        <f>COLUMN()</f>
        <v>4</v>
      </c>
      <c r="E125" s="12" t="str">
        <f>_xlfn.CONCAT(TEXT(COLUMN(),"@")," (",TEXT(D125,"@")," / ",TEXT(B125,"@"),")")</f>
        <v>5 (4 / 2)</v>
      </c>
      <c r="F125" s="12" t="str">
        <f>_xlfn.CONCAT(TEXT(COLUMN(),"@")," (",TEXT(D125,"@")," / ",TEXT(C125,"@"),")")</f>
        <v>6 (4 / 3)</v>
      </c>
    </row>
    <row r="126" spans="1:6" x14ac:dyDescent="0.25">
      <c r="A126" s="25" t="s">
        <v>106</v>
      </c>
      <c r="B126" s="26">
        <f>SUBTOTAL(9,B127:B127)</f>
        <v>925641.79</v>
      </c>
      <c r="C126" s="26">
        <f>SUBTOTAL(9,C127:C127)</f>
        <v>1544650</v>
      </c>
      <c r="D126" s="26">
        <f>SUBTOTAL(9,D127:D127)</f>
        <v>1504455.7200000002</v>
      </c>
      <c r="E126" s="27">
        <f>IF(B126&lt;&gt;0,D126/B126,"-")</f>
        <v>1.6253109315645744</v>
      </c>
      <c r="F126" s="27">
        <f>IF(C126&lt;&gt;0,D126/C126,"-")</f>
        <v>0.97397838992652075</v>
      </c>
    </row>
    <row r="127" spans="1:6" x14ac:dyDescent="0.25">
      <c r="A127" s="34" t="s">
        <v>107</v>
      </c>
      <c r="B127" s="35">
        <v>925641.79</v>
      </c>
      <c r="C127" s="35">
        <v>1544650</v>
      </c>
      <c r="D127" s="35">
        <v>1504455.7200000002</v>
      </c>
      <c r="E127" s="36">
        <f>IF(B127&lt;&gt;0,D127/B127,"-")</f>
        <v>1.6253109315645744</v>
      </c>
      <c r="F127" s="36">
        <f>IF(C127&lt;&gt;0,D127/C127,"-")</f>
        <v>0.97397838992652075</v>
      </c>
    </row>
    <row r="128" spans="1:6" ht="20.100000000000001" customHeight="1" x14ac:dyDescent="0.25">
      <c r="A128" s="37" t="s">
        <v>47</v>
      </c>
      <c r="B128" s="38">
        <f>IFERROR(SUBTOTAL(9,B127:B127),0)</f>
        <v>925641.79</v>
      </c>
      <c r="C128" s="38">
        <f>IFERROR(SUBTOTAL(9,C127:C127),0)</f>
        <v>1544650</v>
      </c>
      <c r="D128" s="38">
        <f>IFERROR(SUBTOTAL(9,D127:D127),0)</f>
        <v>1504455.7200000002</v>
      </c>
      <c r="E128" s="39">
        <f>IF(B128&lt;&gt;0,D128/B128,"-")</f>
        <v>1.6253109315645744</v>
      </c>
      <c r="F128" s="39">
        <f>IF(C128&lt;&gt;0,D128/C128,"-")</f>
        <v>0.97397838992652075</v>
      </c>
    </row>
    <row r="129" spans="1:6" x14ac:dyDescent="0.25">
      <c r="A129" s="11"/>
      <c r="B129" s="11"/>
      <c r="C129" s="11"/>
      <c r="D129" s="11"/>
      <c r="E129" s="11"/>
      <c r="F129" s="11"/>
    </row>
    <row r="130" spans="1:6" x14ac:dyDescent="0.25">
      <c r="A130" s="11"/>
      <c r="B130" s="11"/>
      <c r="C130" s="11"/>
      <c r="D130" s="11"/>
      <c r="E130" s="11"/>
      <c r="F130" s="11"/>
    </row>
    <row r="131" spans="1:6" x14ac:dyDescent="0.25">
      <c r="C131" s="24"/>
    </row>
  </sheetData>
  <mergeCells count="5">
    <mergeCell ref="A2:F2"/>
    <mergeCell ref="A3:F3"/>
    <mergeCell ref="A1:F1"/>
    <mergeCell ref="A85:F85"/>
    <mergeCell ref="A122:F122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22" activePane="bottomLeft" state="frozen"/>
      <selection pane="bottomLeft" activeCell="A15" sqref="A15"/>
    </sheetView>
  </sheetViews>
  <sheetFormatPr defaultColWidth="9.140625" defaultRowHeight="15" x14ac:dyDescent="0.25"/>
  <cols>
    <col min="1" max="1" width="73.7109375" style="1" customWidth="1"/>
    <col min="2" max="4" width="19.7109375" style="1" customWidth="1"/>
    <col min="5" max="6" width="15" style="1" customWidth="1"/>
  </cols>
  <sheetData>
    <row r="1" spans="1:6" s="5" customFormat="1" ht="30" customHeight="1" x14ac:dyDescent="0.25">
      <c r="A1" s="56" t="s">
        <v>1</v>
      </c>
      <c r="B1" s="56"/>
      <c r="C1" s="56"/>
      <c r="D1" s="56"/>
      <c r="E1" s="56"/>
      <c r="F1" s="56"/>
    </row>
    <row r="2" spans="1:6" s="5" customFormat="1" ht="30" customHeight="1" x14ac:dyDescent="0.25">
      <c r="A2" s="56" t="s">
        <v>108</v>
      </c>
      <c r="B2" s="56"/>
      <c r="C2" s="56"/>
      <c r="D2" s="56"/>
      <c r="E2" s="56"/>
      <c r="F2" s="56"/>
    </row>
    <row r="3" spans="1:6" s="6" customFormat="1" ht="24.95" customHeight="1" x14ac:dyDescent="0.3">
      <c r="A3" s="56" t="s">
        <v>109</v>
      </c>
      <c r="B3" s="56"/>
      <c r="C3" s="56"/>
      <c r="D3" s="56"/>
      <c r="E3" s="56"/>
      <c r="F3" s="56"/>
    </row>
    <row r="4" spans="1:6" s="7" customFormat="1" ht="24.95" customHeight="1" x14ac:dyDescent="0.25">
      <c r="A4" s="8" t="s">
        <v>110</v>
      </c>
      <c r="B4" s="9"/>
      <c r="C4" s="9"/>
      <c r="D4" s="9"/>
      <c r="E4" s="9"/>
      <c r="F4" s="9"/>
    </row>
    <row r="5" spans="1:6" ht="57.6" customHeight="1" x14ac:dyDescent="0.25">
      <c r="A5" s="10" t="s">
        <v>29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</row>
    <row r="6" spans="1:6" s="11" customFormat="1" ht="15.95" customHeight="1" x14ac:dyDescent="0.25">
      <c r="A6" s="12" t="s">
        <v>10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25">
      <c r="A7" s="37" t="s">
        <v>47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9" t="str">
        <f>IF(B7&lt;&gt;0,D7/B7,"-")</f>
        <v>-</v>
      </c>
      <c r="F7" s="39" t="str">
        <f>IF(C7&lt;&gt;0,D7/C7,"-")</f>
        <v>-</v>
      </c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s="7" customFormat="1" ht="24.95" customHeight="1" x14ac:dyDescent="0.25">
      <c r="A10" s="8" t="s">
        <v>111</v>
      </c>
      <c r="B10" s="9"/>
      <c r="C10" s="9"/>
      <c r="D10" s="9"/>
      <c r="E10" s="9"/>
      <c r="F10" s="9"/>
    </row>
    <row r="11" spans="1:6" ht="57.6" customHeight="1" x14ac:dyDescent="0.25">
      <c r="A11" s="40" t="s">
        <v>29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</row>
    <row r="12" spans="1:6" s="11" customFormat="1" ht="15.95" customHeight="1" x14ac:dyDescent="0.25">
      <c r="A12" s="12" t="s">
        <v>10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25">
      <c r="A13" s="37" t="s">
        <v>47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9" t="str">
        <f>IF(B13&lt;&gt;0,D13/B13,"-")</f>
        <v>-</v>
      </c>
      <c r="F13" s="39" t="str">
        <f>IF(C13&lt;&gt;0,D13/C13,"-")</f>
        <v>-</v>
      </c>
    </row>
    <row r="14" spans="1:6" x14ac:dyDescent="0.25">
      <c r="E14" s="11"/>
      <c r="F14" s="11"/>
    </row>
    <row r="15" spans="1:6" x14ac:dyDescent="0.25">
      <c r="C15" s="24"/>
    </row>
    <row r="20" spans="1:6" s="6" customFormat="1" ht="24.95" customHeight="1" x14ac:dyDescent="0.3">
      <c r="A20" s="56" t="s">
        <v>112</v>
      </c>
      <c r="B20" s="56"/>
      <c r="C20" s="56"/>
      <c r="D20" s="56"/>
      <c r="E20" s="56"/>
      <c r="F20" s="56"/>
    </row>
    <row r="21" spans="1:6" s="7" customFormat="1" ht="24.95" customHeight="1" x14ac:dyDescent="0.25">
      <c r="A21" s="8" t="s">
        <v>110</v>
      </c>
      <c r="B21" s="9"/>
      <c r="C21" s="9"/>
      <c r="D21" s="9"/>
      <c r="E21" s="9"/>
      <c r="F21" s="9"/>
    </row>
    <row r="22" spans="1:6" ht="57.6" customHeight="1" x14ac:dyDescent="0.25">
      <c r="A22" s="10" t="s">
        <v>29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</row>
    <row r="23" spans="1:6" s="11" customFormat="1" ht="15.95" customHeight="1" x14ac:dyDescent="0.25">
      <c r="A23" s="12" t="s">
        <v>10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25">
      <c r="A24" s="37" t="s">
        <v>47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9" t="str">
        <f>IF(B24&lt;&gt;0,D24/B24,"-")</f>
        <v>-</v>
      </c>
      <c r="F24" s="39" t="str">
        <f>IF(C24&lt;&gt;0,D24/C24,"-")</f>
        <v>-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s="7" customFormat="1" ht="24.95" customHeight="1" x14ac:dyDescent="0.25">
      <c r="A27" s="8" t="s">
        <v>111</v>
      </c>
      <c r="B27" s="9"/>
      <c r="C27" s="9"/>
      <c r="D27" s="9"/>
      <c r="E27" s="9"/>
      <c r="F27" s="9"/>
    </row>
    <row r="28" spans="1:6" ht="57.6" customHeight="1" x14ac:dyDescent="0.25">
      <c r="A28" s="40" t="s">
        <v>29</v>
      </c>
      <c r="B28" s="10" t="s">
        <v>5</v>
      </c>
      <c r="C28" s="10" t="s">
        <v>6</v>
      </c>
      <c r="D28" s="10" t="s">
        <v>7</v>
      </c>
      <c r="E28" s="10" t="s">
        <v>8</v>
      </c>
      <c r="F28" s="10" t="s">
        <v>9</v>
      </c>
    </row>
    <row r="29" spans="1:6" s="11" customFormat="1" ht="15.95" customHeight="1" x14ac:dyDescent="0.25">
      <c r="A29" s="12" t="s">
        <v>10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25">
      <c r="A30" s="37" t="s">
        <v>47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9" t="str">
        <f>IF(B30&lt;&gt;0,D30/B30,"-")</f>
        <v>-</v>
      </c>
      <c r="F30" s="39" t="str">
        <f>IF(C30&lt;&gt;0,D30/C30,"-")</f>
        <v>-</v>
      </c>
    </row>
    <row r="31" spans="1:6" x14ac:dyDescent="0.25">
      <c r="E31" s="11"/>
      <c r="F31" s="11"/>
    </row>
    <row r="32" spans="1:6" x14ac:dyDescent="0.25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07"/>
  <sheetViews>
    <sheetView zoomScaleNormal="100" workbookViewId="0">
      <pane ySplit="5" topLeftCell="A90" activePane="bottomLeft" state="frozen"/>
      <selection pane="bottomLeft" activeCell="A15" sqref="A15"/>
    </sheetView>
  </sheetViews>
  <sheetFormatPr defaultColWidth="9.140625" defaultRowHeight="15" x14ac:dyDescent="0.25"/>
  <cols>
    <col min="1" max="1" width="73.7109375" style="1" customWidth="1"/>
    <col min="2" max="3" width="19.7109375" style="1" customWidth="1"/>
    <col min="4" max="4" width="15" style="1" customWidth="1"/>
  </cols>
  <sheetData>
    <row r="1" spans="1:4" s="5" customFormat="1" ht="30" customHeight="1" x14ac:dyDescent="0.25">
      <c r="A1" s="56" t="s">
        <v>113</v>
      </c>
      <c r="B1" s="56"/>
      <c r="C1" s="56"/>
      <c r="D1" s="56"/>
    </row>
    <row r="2" spans="1:4" s="6" customFormat="1" ht="24.95" customHeight="1" x14ac:dyDescent="0.3">
      <c r="A2" s="56" t="s">
        <v>114</v>
      </c>
      <c r="B2" s="56"/>
      <c r="C2" s="56"/>
      <c r="D2" s="56"/>
    </row>
    <row r="3" spans="1:4" s="7" customFormat="1" ht="24.95" customHeight="1" x14ac:dyDescent="0.25">
      <c r="A3" s="8" t="s">
        <v>115</v>
      </c>
      <c r="B3" s="9"/>
      <c r="C3" s="9"/>
      <c r="D3" s="9"/>
    </row>
    <row r="4" spans="1:4" ht="57.6" customHeight="1" x14ac:dyDescent="0.25">
      <c r="A4" s="40" t="s">
        <v>29</v>
      </c>
      <c r="B4" s="10" t="s">
        <v>6</v>
      </c>
      <c r="C4" s="10" t="s">
        <v>7</v>
      </c>
      <c r="D4" s="10" t="s">
        <v>9</v>
      </c>
    </row>
    <row r="5" spans="1:4" s="11" customFormat="1" ht="15.95" customHeight="1" x14ac:dyDescent="0.25">
      <c r="A5" s="12" t="s">
        <v>10</v>
      </c>
      <c r="B5" s="12">
        <v>2</v>
      </c>
      <c r="C5" s="12">
        <f>COLUMN()</f>
        <v>3</v>
      </c>
      <c r="D5" s="12" t="str">
        <f>_xlfn.CONCAT(TEXT(COLUMN(),"@")," (",TEXT(C5,"@")," / ",TEXT(B5,"@"),")")</f>
        <v>4 (3 / 2)</v>
      </c>
    </row>
    <row r="6" spans="1:4" x14ac:dyDescent="0.25">
      <c r="A6" s="25" t="s">
        <v>116</v>
      </c>
      <c r="B6" s="26">
        <v>1544650</v>
      </c>
      <c r="C6" s="26">
        <f>SUBTOTAL(9,C18:C105)</f>
        <v>1504455.72</v>
      </c>
      <c r="D6" s="27">
        <v>0.97397838992652053</v>
      </c>
    </row>
    <row r="7" spans="1:4" x14ac:dyDescent="0.25">
      <c r="A7" s="28" t="s">
        <v>117</v>
      </c>
      <c r="B7" s="29">
        <v>1544650</v>
      </c>
      <c r="C7" s="29">
        <f>SUBTOTAL(9,C18:C105)</f>
        <v>1504455.72</v>
      </c>
      <c r="D7" s="30">
        <v>0.97397838992652053</v>
      </c>
    </row>
    <row r="8" spans="1:4" x14ac:dyDescent="0.25">
      <c r="A8" s="41" t="s">
        <v>118</v>
      </c>
      <c r="B8" s="42"/>
      <c r="C8" s="42"/>
      <c r="D8" s="42"/>
    </row>
    <row r="9" spans="1:4" x14ac:dyDescent="0.25">
      <c r="A9" s="43" t="s">
        <v>119</v>
      </c>
      <c r="B9" s="44" t="s">
        <v>120</v>
      </c>
      <c r="C9" s="45" t="s">
        <v>121</v>
      </c>
      <c r="D9" s="46">
        <v>0.9730270235946189</v>
      </c>
    </row>
    <row r="10" spans="1:4" x14ac:dyDescent="0.25">
      <c r="A10" s="43" t="s">
        <v>122</v>
      </c>
      <c r="B10" s="44" t="s">
        <v>123</v>
      </c>
      <c r="C10" s="45" t="s">
        <v>124</v>
      </c>
      <c r="D10" s="46">
        <v>0.86971666666666669</v>
      </c>
    </row>
    <row r="11" spans="1:4" x14ac:dyDescent="0.25">
      <c r="A11" s="43" t="s">
        <v>125</v>
      </c>
      <c r="B11" s="44" t="s">
        <v>126</v>
      </c>
      <c r="C11" s="45" t="s">
        <v>127</v>
      </c>
      <c r="D11" s="46">
        <v>0.99352643369175631</v>
      </c>
    </row>
    <row r="12" spans="1:4" x14ac:dyDescent="0.25">
      <c r="A12" s="43" t="s">
        <v>128</v>
      </c>
      <c r="B12" s="44" t="s">
        <v>129</v>
      </c>
      <c r="C12" s="45" t="s">
        <v>130</v>
      </c>
      <c r="D12" s="46">
        <v>0.94417327060694412</v>
      </c>
    </row>
    <row r="13" spans="1:4" x14ac:dyDescent="0.25">
      <c r="A13" s="43" t="s">
        <v>131</v>
      </c>
      <c r="B13" s="44" t="s">
        <v>132</v>
      </c>
      <c r="C13" s="45" t="s">
        <v>132</v>
      </c>
      <c r="D13" s="46" t="str">
        <f>IFERROR(C13/B13,"-")</f>
        <v>-</v>
      </c>
    </row>
    <row r="14" spans="1:4" x14ac:dyDescent="0.25">
      <c r="A14" s="31" t="s">
        <v>133</v>
      </c>
      <c r="B14" s="32">
        <v>1544650</v>
      </c>
      <c r="C14" s="32">
        <f>SUBTOTAL(9,C18:C105)</f>
        <v>1504455.72</v>
      </c>
      <c r="D14" s="33">
        <v>0.97397838992652053</v>
      </c>
    </row>
    <row r="15" spans="1:4" x14ac:dyDescent="0.25">
      <c r="A15" s="47" t="s">
        <v>134</v>
      </c>
      <c r="B15" s="48">
        <v>1351410</v>
      </c>
      <c r="C15" s="48">
        <f>SUBTOTAL(9,C18:C61)</f>
        <v>1326078.5999999999</v>
      </c>
      <c r="D15" s="49">
        <v>0.98125557750793602</v>
      </c>
    </row>
    <row r="16" spans="1:4" x14ac:dyDescent="0.25">
      <c r="A16" s="50" t="s">
        <v>135</v>
      </c>
      <c r="B16" s="51">
        <v>1054700</v>
      </c>
      <c r="C16" s="51">
        <f>SUBTOTAL(9,C18:C24)</f>
        <v>1034237.78</v>
      </c>
      <c r="D16" s="52">
        <v>0.98059901393761262</v>
      </c>
    </row>
    <row r="17" spans="1:4" x14ac:dyDescent="0.25">
      <c r="A17" s="53" t="s">
        <v>136</v>
      </c>
      <c r="B17" s="54">
        <v>1010700</v>
      </c>
      <c r="C17" s="54">
        <f>SUBTOTAL(9,C18:C20)</f>
        <v>998475.73</v>
      </c>
      <c r="D17" s="55">
        <v>0.98790514494904524</v>
      </c>
    </row>
    <row r="18" spans="1:4" x14ac:dyDescent="0.25">
      <c r="A18" s="34" t="s">
        <v>137</v>
      </c>
      <c r="B18" s="35"/>
      <c r="C18" s="35">
        <v>931099.22</v>
      </c>
      <c r="D18" s="36"/>
    </row>
    <row r="19" spans="1:4" x14ac:dyDescent="0.25">
      <c r="A19" s="34" t="s">
        <v>138</v>
      </c>
      <c r="B19" s="35"/>
      <c r="C19" s="35">
        <v>28840.16</v>
      </c>
      <c r="D19" s="36"/>
    </row>
    <row r="20" spans="1:4" x14ac:dyDescent="0.25">
      <c r="A20" s="34" t="s">
        <v>139</v>
      </c>
      <c r="B20" s="35"/>
      <c r="C20" s="35">
        <v>38536.35</v>
      </c>
      <c r="D20" s="36"/>
    </row>
    <row r="21" spans="1:4" x14ac:dyDescent="0.25">
      <c r="A21" s="53" t="s">
        <v>140</v>
      </c>
      <c r="B21" s="54">
        <v>44000</v>
      </c>
      <c r="C21" s="54">
        <f>SUBTOTAL(9,C22:C24)</f>
        <v>35762.050000000003</v>
      </c>
      <c r="D21" s="55">
        <v>0.81277386363636372</v>
      </c>
    </row>
    <row r="22" spans="1:4" x14ac:dyDescent="0.25">
      <c r="A22" s="34" t="s">
        <v>141</v>
      </c>
      <c r="B22" s="35"/>
      <c r="C22" s="35">
        <v>7496.05</v>
      </c>
      <c r="D22" s="36"/>
    </row>
    <row r="23" spans="1:4" x14ac:dyDescent="0.25">
      <c r="A23" s="34" t="s">
        <v>142</v>
      </c>
      <c r="B23" s="35"/>
      <c r="C23" s="35">
        <v>28266</v>
      </c>
      <c r="D23" s="36"/>
    </row>
    <row r="24" spans="1:4" x14ac:dyDescent="0.25">
      <c r="A24" s="34" t="s">
        <v>143</v>
      </c>
      <c r="B24" s="35"/>
      <c r="C24" s="35">
        <v>0</v>
      </c>
      <c r="D24" s="36"/>
    </row>
    <row r="25" spans="1:4" x14ac:dyDescent="0.25">
      <c r="A25" s="50" t="s">
        <v>144</v>
      </c>
      <c r="B25" s="51">
        <v>1200</v>
      </c>
      <c r="C25" s="51">
        <f>SUBTOTAL(9,C27:C27)</f>
        <v>1043.6600000000001</v>
      </c>
      <c r="D25" s="52">
        <v>0.86971666666666669</v>
      </c>
    </row>
    <row r="26" spans="1:4" x14ac:dyDescent="0.25">
      <c r="A26" s="53" t="s">
        <v>140</v>
      </c>
      <c r="B26" s="54">
        <v>1200</v>
      </c>
      <c r="C26" s="54">
        <f>SUBTOTAL(9,C27:C27)</f>
        <v>1043.6600000000001</v>
      </c>
      <c r="D26" s="55">
        <v>0.86971666666666669</v>
      </c>
    </row>
    <row r="27" spans="1:4" x14ac:dyDescent="0.25">
      <c r="A27" s="34" t="s">
        <v>145</v>
      </c>
      <c r="B27" s="35"/>
      <c r="C27" s="35">
        <v>1043.6600000000001</v>
      </c>
      <c r="D27" s="36"/>
    </row>
    <row r="28" spans="1:4" x14ac:dyDescent="0.25">
      <c r="A28" s="50" t="s">
        <v>146</v>
      </c>
      <c r="B28" s="51">
        <v>282910</v>
      </c>
      <c r="C28" s="51">
        <f>SUBTOTAL(9,C30:C54)</f>
        <v>279669.63</v>
      </c>
      <c r="D28" s="52">
        <v>0.98854628680499101</v>
      </c>
    </row>
    <row r="29" spans="1:4" x14ac:dyDescent="0.25">
      <c r="A29" s="53" t="s">
        <v>136</v>
      </c>
      <c r="B29" s="54">
        <v>79900</v>
      </c>
      <c r="C29" s="54">
        <f>SUBTOTAL(9,C30:C31)</f>
        <v>86679.54</v>
      </c>
      <c r="D29" s="55">
        <v>1.0848503128911138</v>
      </c>
    </row>
    <row r="30" spans="1:4" x14ac:dyDescent="0.25">
      <c r="A30" s="34" t="s">
        <v>138</v>
      </c>
      <c r="B30" s="35"/>
      <c r="C30" s="35">
        <v>16082.609999999999</v>
      </c>
      <c r="D30" s="36"/>
    </row>
    <row r="31" spans="1:4" x14ac:dyDescent="0.25">
      <c r="A31" s="34" t="s">
        <v>139</v>
      </c>
      <c r="B31" s="35"/>
      <c r="C31" s="35">
        <v>70596.929999999993</v>
      </c>
      <c r="D31" s="36"/>
    </row>
    <row r="32" spans="1:4" x14ac:dyDescent="0.25">
      <c r="A32" s="53" t="s">
        <v>140</v>
      </c>
      <c r="B32" s="54">
        <v>201400</v>
      </c>
      <c r="C32" s="54">
        <f>SUBTOTAL(9,C33:C51)</f>
        <v>191413.7</v>
      </c>
      <c r="D32" s="55">
        <v>0.95041559086395244</v>
      </c>
    </row>
    <row r="33" spans="1:4" x14ac:dyDescent="0.25">
      <c r="A33" s="34" t="s">
        <v>147</v>
      </c>
      <c r="B33" s="35"/>
      <c r="C33" s="35">
        <v>3009.51</v>
      </c>
      <c r="D33" s="36"/>
    </row>
    <row r="34" spans="1:4" x14ac:dyDescent="0.25">
      <c r="A34" s="34" t="s">
        <v>141</v>
      </c>
      <c r="B34" s="35"/>
      <c r="C34" s="35">
        <v>15233.3</v>
      </c>
      <c r="D34" s="36"/>
    </row>
    <row r="35" spans="1:4" x14ac:dyDescent="0.25">
      <c r="A35" s="34" t="s">
        <v>148</v>
      </c>
      <c r="B35" s="35"/>
      <c r="C35" s="35">
        <v>3218.08</v>
      </c>
      <c r="D35" s="36"/>
    </row>
    <row r="36" spans="1:4" x14ac:dyDescent="0.25">
      <c r="A36" s="34" t="s">
        <v>145</v>
      </c>
      <c r="B36" s="35"/>
      <c r="C36" s="35">
        <v>28168.720000000001</v>
      </c>
      <c r="D36" s="36"/>
    </row>
    <row r="37" spans="1:4" x14ac:dyDescent="0.25">
      <c r="A37" s="34" t="s">
        <v>149</v>
      </c>
      <c r="B37" s="35"/>
      <c r="C37" s="35">
        <v>85318.95</v>
      </c>
      <c r="D37" s="36"/>
    </row>
    <row r="38" spans="1:4" x14ac:dyDescent="0.25">
      <c r="A38" s="34" t="s">
        <v>150</v>
      </c>
      <c r="B38" s="35"/>
      <c r="C38" s="35">
        <v>369.63</v>
      </c>
      <c r="D38" s="36"/>
    </row>
    <row r="39" spans="1:4" x14ac:dyDescent="0.25">
      <c r="A39" s="34" t="s">
        <v>151</v>
      </c>
      <c r="B39" s="35"/>
      <c r="C39" s="35">
        <v>3440.48</v>
      </c>
      <c r="D39" s="36"/>
    </row>
    <row r="40" spans="1:4" x14ac:dyDescent="0.25">
      <c r="A40" s="34" t="s">
        <v>152</v>
      </c>
      <c r="B40" s="35"/>
      <c r="C40" s="35">
        <v>2989.33</v>
      </c>
      <c r="D40" s="36"/>
    </row>
    <row r="41" spans="1:4" x14ac:dyDescent="0.25">
      <c r="A41" s="34" t="s">
        <v>153</v>
      </c>
      <c r="B41" s="35"/>
      <c r="C41" s="35">
        <v>1750.17</v>
      </c>
      <c r="D41" s="36"/>
    </row>
    <row r="42" spans="1:4" x14ac:dyDescent="0.25">
      <c r="A42" s="34" t="s">
        <v>143</v>
      </c>
      <c r="B42" s="35"/>
      <c r="C42" s="35">
        <v>12440.51</v>
      </c>
      <c r="D42" s="36"/>
    </row>
    <row r="43" spans="1:4" x14ac:dyDescent="0.25">
      <c r="A43" s="34" t="s">
        <v>154</v>
      </c>
      <c r="B43" s="35"/>
      <c r="C43" s="35">
        <v>0</v>
      </c>
      <c r="D43" s="36"/>
    </row>
    <row r="44" spans="1:4" x14ac:dyDescent="0.25">
      <c r="A44" s="34" t="s">
        <v>155</v>
      </c>
      <c r="B44" s="35"/>
      <c r="C44" s="35">
        <v>9211.0400000000009</v>
      </c>
      <c r="D44" s="36"/>
    </row>
    <row r="45" spans="1:4" x14ac:dyDescent="0.25">
      <c r="A45" s="34" t="s">
        <v>156</v>
      </c>
      <c r="B45" s="35"/>
      <c r="C45" s="35">
        <v>2154.4899999999998</v>
      </c>
      <c r="D45" s="36"/>
    </row>
    <row r="46" spans="1:4" x14ac:dyDescent="0.25">
      <c r="A46" s="34" t="s">
        <v>157</v>
      </c>
      <c r="B46" s="35"/>
      <c r="C46" s="35">
        <v>4416.66</v>
      </c>
      <c r="D46" s="36"/>
    </row>
    <row r="47" spans="1:4" x14ac:dyDescent="0.25">
      <c r="A47" s="34" t="s">
        <v>158</v>
      </c>
      <c r="B47" s="35"/>
      <c r="C47" s="35">
        <v>5587.08</v>
      </c>
      <c r="D47" s="36"/>
    </row>
    <row r="48" spans="1:4" x14ac:dyDescent="0.25">
      <c r="A48" s="34" t="s">
        <v>159</v>
      </c>
      <c r="B48" s="35"/>
      <c r="C48" s="35">
        <v>9430.19</v>
      </c>
      <c r="D48" s="36"/>
    </row>
    <row r="49" spans="1:4" x14ac:dyDescent="0.25">
      <c r="A49" s="34" t="s">
        <v>160</v>
      </c>
      <c r="B49" s="35"/>
      <c r="C49" s="35">
        <v>1549.46</v>
      </c>
      <c r="D49" s="36"/>
    </row>
    <row r="50" spans="1:4" x14ac:dyDescent="0.25">
      <c r="A50" s="34" t="s">
        <v>161</v>
      </c>
      <c r="B50" s="35"/>
      <c r="C50" s="35">
        <v>2646.1</v>
      </c>
      <c r="D50" s="36"/>
    </row>
    <row r="51" spans="1:4" x14ac:dyDescent="0.25">
      <c r="A51" s="34" t="s">
        <v>162</v>
      </c>
      <c r="B51" s="35"/>
      <c r="C51" s="35">
        <v>480</v>
      </c>
      <c r="D51" s="36"/>
    </row>
    <row r="52" spans="1:4" x14ac:dyDescent="0.25">
      <c r="A52" s="53" t="s">
        <v>163</v>
      </c>
      <c r="B52" s="54">
        <v>1610</v>
      </c>
      <c r="C52" s="54">
        <f>SUBTOTAL(9,C53:C54)</f>
        <v>1576.39</v>
      </c>
      <c r="D52" s="55">
        <v>0.97912422360248452</v>
      </c>
    </row>
    <row r="53" spans="1:4" x14ac:dyDescent="0.25">
      <c r="A53" s="34" t="s">
        <v>164</v>
      </c>
      <c r="B53" s="35"/>
      <c r="C53" s="35">
        <v>1576.39</v>
      </c>
      <c r="D53" s="36"/>
    </row>
    <row r="54" spans="1:4" x14ac:dyDescent="0.25">
      <c r="A54" s="34" t="s">
        <v>165</v>
      </c>
      <c r="B54" s="35"/>
      <c r="C54" s="35">
        <v>0</v>
      </c>
      <c r="D54" s="36"/>
    </row>
    <row r="55" spans="1:4" x14ac:dyDescent="0.25">
      <c r="A55" s="50" t="s">
        <v>166</v>
      </c>
      <c r="B55" s="51">
        <v>12600</v>
      </c>
      <c r="C55" s="51">
        <f>SUBTOTAL(9,C57:C57)</f>
        <v>11127.53</v>
      </c>
      <c r="D55" s="52">
        <v>0.88313730158730164</v>
      </c>
    </row>
    <row r="56" spans="1:4" x14ac:dyDescent="0.25">
      <c r="A56" s="53" t="s">
        <v>136</v>
      </c>
      <c r="B56" s="54">
        <v>12600</v>
      </c>
      <c r="C56" s="54">
        <f>SUBTOTAL(9,C57:C57)</f>
        <v>11127.53</v>
      </c>
      <c r="D56" s="55">
        <v>0.88313730158730164</v>
      </c>
    </row>
    <row r="57" spans="1:4" x14ac:dyDescent="0.25">
      <c r="A57" s="34" t="s">
        <v>137</v>
      </c>
      <c r="B57" s="35"/>
      <c r="C57" s="35">
        <v>11127.53</v>
      </c>
      <c r="D57" s="36"/>
    </row>
    <row r="58" spans="1:4" x14ac:dyDescent="0.25">
      <c r="A58" s="50" t="s">
        <v>167</v>
      </c>
      <c r="B58" s="51">
        <v>0</v>
      </c>
      <c r="C58" s="51">
        <f>SUBTOTAL(9,C60:C61)</f>
        <v>0</v>
      </c>
      <c r="D58" s="52" t="str">
        <f>IF(B58&lt;&gt;0,C58/B58,"-")</f>
        <v>-</v>
      </c>
    </row>
    <row r="59" spans="1:4" x14ac:dyDescent="0.25">
      <c r="A59" s="53" t="s">
        <v>140</v>
      </c>
      <c r="B59" s="54">
        <v>0</v>
      </c>
      <c r="C59" s="54">
        <f>SUBTOTAL(9,C60:C61)</f>
        <v>0</v>
      </c>
      <c r="D59" s="55" t="str">
        <f>IF(B59&lt;&gt;0,C59/B59,"-")</f>
        <v>-</v>
      </c>
    </row>
    <row r="60" spans="1:4" x14ac:dyDescent="0.25">
      <c r="A60" s="34" t="s">
        <v>151</v>
      </c>
      <c r="B60" s="35"/>
      <c r="C60" s="35">
        <v>0</v>
      </c>
      <c r="D60" s="36"/>
    </row>
    <row r="61" spans="1:4" x14ac:dyDescent="0.25">
      <c r="A61" s="34" t="s">
        <v>159</v>
      </c>
      <c r="B61" s="35"/>
      <c r="C61" s="35">
        <v>0</v>
      </c>
      <c r="D61" s="36"/>
    </row>
    <row r="62" spans="1:4" x14ac:dyDescent="0.25">
      <c r="A62" s="47" t="s">
        <v>168</v>
      </c>
      <c r="B62" s="48">
        <v>36670</v>
      </c>
      <c r="C62" s="48">
        <f>SUBTOTAL(9,C65:C73)</f>
        <v>34769.340000000004</v>
      </c>
      <c r="D62" s="49">
        <v>0.94816853013362434</v>
      </c>
    </row>
    <row r="63" spans="1:4" x14ac:dyDescent="0.25">
      <c r="A63" s="50" t="s">
        <v>135</v>
      </c>
      <c r="B63" s="51">
        <v>33670</v>
      </c>
      <c r="C63" s="51">
        <f>SUBTOTAL(9,C65:C70)</f>
        <v>31867.02</v>
      </c>
      <c r="D63" s="52">
        <v>0.94645144045144047</v>
      </c>
    </row>
    <row r="64" spans="1:4" x14ac:dyDescent="0.25">
      <c r="A64" s="53" t="s">
        <v>136</v>
      </c>
      <c r="B64" s="54">
        <v>31570</v>
      </c>
      <c r="C64" s="54">
        <f>SUBTOTAL(9,C65:C67)</f>
        <v>31285.56</v>
      </c>
      <c r="D64" s="55">
        <v>0.99099018055115617</v>
      </c>
    </row>
    <row r="65" spans="1:4" x14ac:dyDescent="0.25">
      <c r="A65" s="34" t="s">
        <v>137</v>
      </c>
      <c r="B65" s="35"/>
      <c r="C65" s="35">
        <v>25876</v>
      </c>
      <c r="D65" s="36"/>
    </row>
    <row r="66" spans="1:4" x14ac:dyDescent="0.25">
      <c r="A66" s="34" t="s">
        <v>138</v>
      </c>
      <c r="B66" s="35"/>
      <c r="C66" s="35">
        <v>1140</v>
      </c>
      <c r="D66" s="36"/>
    </row>
    <row r="67" spans="1:4" x14ac:dyDescent="0.25">
      <c r="A67" s="34" t="s">
        <v>139</v>
      </c>
      <c r="B67" s="35"/>
      <c r="C67" s="35">
        <v>4269.5600000000004</v>
      </c>
      <c r="D67" s="36"/>
    </row>
    <row r="68" spans="1:4" x14ac:dyDescent="0.25">
      <c r="A68" s="53" t="s">
        <v>140</v>
      </c>
      <c r="B68" s="54">
        <v>2100</v>
      </c>
      <c r="C68" s="54">
        <f>SUBTOTAL(9,C69:C70)</f>
        <v>581.46</v>
      </c>
      <c r="D68" s="55">
        <v>0.27688571428571429</v>
      </c>
    </row>
    <row r="69" spans="1:4" x14ac:dyDescent="0.25">
      <c r="A69" s="34" t="s">
        <v>141</v>
      </c>
      <c r="B69" s="35"/>
      <c r="C69" s="35">
        <v>581.46</v>
      </c>
      <c r="D69" s="36"/>
    </row>
    <row r="70" spans="1:4" x14ac:dyDescent="0.25">
      <c r="A70" s="34" t="s">
        <v>151</v>
      </c>
      <c r="B70" s="35"/>
      <c r="C70" s="35">
        <v>0</v>
      </c>
      <c r="D70" s="36"/>
    </row>
    <row r="71" spans="1:4" x14ac:dyDescent="0.25">
      <c r="A71" s="50" t="s">
        <v>166</v>
      </c>
      <c r="B71" s="51">
        <v>3000</v>
      </c>
      <c r="C71" s="51">
        <f>SUBTOTAL(9,C73:C73)</f>
        <v>2902.32</v>
      </c>
      <c r="D71" s="52">
        <v>0.96744000000000008</v>
      </c>
    </row>
    <row r="72" spans="1:4" x14ac:dyDescent="0.25">
      <c r="A72" s="53" t="s">
        <v>140</v>
      </c>
      <c r="B72" s="54">
        <v>3000</v>
      </c>
      <c r="C72" s="54">
        <f>SUBTOTAL(9,C73:C73)</f>
        <v>2902.32</v>
      </c>
      <c r="D72" s="55">
        <v>0.96744000000000008</v>
      </c>
    </row>
    <row r="73" spans="1:4" x14ac:dyDescent="0.25">
      <c r="A73" s="34" t="s">
        <v>145</v>
      </c>
      <c r="B73" s="35"/>
      <c r="C73" s="35">
        <v>2902.32</v>
      </c>
      <c r="D73" s="36"/>
    </row>
    <row r="74" spans="1:4" x14ac:dyDescent="0.25">
      <c r="A74" s="47" t="s">
        <v>169</v>
      </c>
      <c r="B74" s="48">
        <v>28260</v>
      </c>
      <c r="C74" s="48">
        <f>SUBTOTAL(9,C77:C85)</f>
        <v>27159.629999999997</v>
      </c>
      <c r="D74" s="49">
        <v>0.96106263269639058</v>
      </c>
    </row>
    <row r="75" spans="1:4" x14ac:dyDescent="0.25">
      <c r="A75" s="50" t="s">
        <v>135</v>
      </c>
      <c r="B75" s="51">
        <v>0</v>
      </c>
      <c r="C75" s="51">
        <f>SUBTOTAL(9,C77:C77)</f>
        <v>0</v>
      </c>
      <c r="D75" s="52" t="str">
        <f>IF(B75&lt;&gt;0,C75/B75,"-")</f>
        <v>-</v>
      </c>
    </row>
    <row r="76" spans="1:4" x14ac:dyDescent="0.25">
      <c r="A76" s="53" t="s">
        <v>136</v>
      </c>
      <c r="B76" s="54">
        <v>0</v>
      </c>
      <c r="C76" s="54">
        <f>SUBTOTAL(9,C77:C77)</f>
        <v>0</v>
      </c>
      <c r="D76" s="55" t="str">
        <f>IF(B76&lt;&gt;0,C76/B76,"-")</f>
        <v>-</v>
      </c>
    </row>
    <row r="77" spans="1:4" x14ac:dyDescent="0.25">
      <c r="A77" s="34" t="s">
        <v>137</v>
      </c>
      <c r="B77" s="35"/>
      <c r="C77" s="35">
        <v>0</v>
      </c>
      <c r="D77" s="36"/>
    </row>
    <row r="78" spans="1:4" x14ac:dyDescent="0.25">
      <c r="A78" s="50" t="s">
        <v>166</v>
      </c>
      <c r="B78" s="51">
        <v>28260</v>
      </c>
      <c r="C78" s="51">
        <f>SUBTOTAL(9,C80:C85)</f>
        <v>27159.629999999997</v>
      </c>
      <c r="D78" s="52">
        <v>0.96106263269639058</v>
      </c>
    </row>
    <row r="79" spans="1:4" x14ac:dyDescent="0.25">
      <c r="A79" s="53" t="s">
        <v>136</v>
      </c>
      <c r="B79" s="54">
        <v>27610</v>
      </c>
      <c r="C79" s="54">
        <f>SUBTOTAL(9,C80:C82)</f>
        <v>27027.489999999998</v>
      </c>
      <c r="D79" s="55">
        <v>0.97890220934444039</v>
      </c>
    </row>
    <row r="80" spans="1:4" x14ac:dyDescent="0.25">
      <c r="A80" s="34" t="s">
        <v>137</v>
      </c>
      <c r="B80" s="35"/>
      <c r="C80" s="35">
        <v>22548.67</v>
      </c>
      <c r="D80" s="36"/>
    </row>
    <row r="81" spans="1:4" x14ac:dyDescent="0.25">
      <c r="A81" s="34" t="s">
        <v>138</v>
      </c>
      <c r="B81" s="35"/>
      <c r="C81" s="35">
        <v>758.32</v>
      </c>
      <c r="D81" s="36"/>
    </row>
    <row r="82" spans="1:4" x14ac:dyDescent="0.25">
      <c r="A82" s="34" t="s">
        <v>139</v>
      </c>
      <c r="B82" s="35"/>
      <c r="C82" s="35">
        <v>3720.5</v>
      </c>
      <c r="D82" s="36"/>
    </row>
    <row r="83" spans="1:4" x14ac:dyDescent="0.25">
      <c r="A83" s="53" t="s">
        <v>140</v>
      </c>
      <c r="B83" s="54">
        <v>650</v>
      </c>
      <c r="C83" s="54">
        <f>SUBTOTAL(9,C84:C85)</f>
        <v>132.13999999999999</v>
      </c>
      <c r="D83" s="55">
        <v>0.20329230769230766</v>
      </c>
    </row>
    <row r="84" spans="1:4" x14ac:dyDescent="0.25">
      <c r="A84" s="34" t="s">
        <v>141</v>
      </c>
      <c r="B84" s="35"/>
      <c r="C84" s="35">
        <v>132.13999999999999</v>
      </c>
      <c r="D84" s="36"/>
    </row>
    <row r="85" spans="1:4" x14ac:dyDescent="0.25">
      <c r="A85" s="34" t="s">
        <v>148</v>
      </c>
      <c r="B85" s="35"/>
      <c r="C85" s="35">
        <v>0</v>
      </c>
      <c r="D85" s="36"/>
    </row>
    <row r="86" spans="1:4" x14ac:dyDescent="0.25">
      <c r="A86" s="47" t="s">
        <v>170</v>
      </c>
      <c r="B86" s="48">
        <v>107060</v>
      </c>
      <c r="C86" s="48">
        <f>SUBTOTAL(9,C89:C95)</f>
        <v>101305.15000000001</v>
      </c>
      <c r="D86" s="49">
        <v>0.94624649729123866</v>
      </c>
    </row>
    <row r="87" spans="1:4" x14ac:dyDescent="0.25">
      <c r="A87" s="50" t="s">
        <v>166</v>
      </c>
      <c r="B87" s="51">
        <v>107060</v>
      </c>
      <c r="C87" s="51">
        <f>SUBTOTAL(9,C89:C95)</f>
        <v>101305.15000000001</v>
      </c>
      <c r="D87" s="52">
        <v>0.94624649729123866</v>
      </c>
    </row>
    <row r="88" spans="1:4" x14ac:dyDescent="0.25">
      <c r="A88" s="53" t="s">
        <v>136</v>
      </c>
      <c r="B88" s="54">
        <v>98660</v>
      </c>
      <c r="C88" s="54">
        <f>SUBTOTAL(9,C89:C91)</f>
        <v>97136.550000000017</v>
      </c>
      <c r="D88" s="55">
        <v>0.98455858503952987</v>
      </c>
    </row>
    <row r="89" spans="1:4" x14ac:dyDescent="0.25">
      <c r="A89" s="34" t="s">
        <v>137</v>
      </c>
      <c r="B89" s="35"/>
      <c r="C89" s="35">
        <v>79418.350000000006</v>
      </c>
      <c r="D89" s="36"/>
    </row>
    <row r="90" spans="1:4" x14ac:dyDescent="0.25">
      <c r="A90" s="34" t="s">
        <v>138</v>
      </c>
      <c r="B90" s="35"/>
      <c r="C90" s="35">
        <v>4614.16</v>
      </c>
      <c r="D90" s="36"/>
    </row>
    <row r="91" spans="1:4" x14ac:dyDescent="0.25">
      <c r="A91" s="34" t="s">
        <v>139</v>
      </c>
      <c r="B91" s="35"/>
      <c r="C91" s="35">
        <v>13104.04</v>
      </c>
      <c r="D91" s="36"/>
    </row>
    <row r="92" spans="1:4" x14ac:dyDescent="0.25">
      <c r="A92" s="53" t="s">
        <v>140</v>
      </c>
      <c r="B92" s="54">
        <v>8400</v>
      </c>
      <c r="C92" s="54">
        <f>SUBTOTAL(9,C93:C95)</f>
        <v>4168.6000000000004</v>
      </c>
      <c r="D92" s="55">
        <v>0.49626190476190479</v>
      </c>
    </row>
    <row r="93" spans="1:4" x14ac:dyDescent="0.25">
      <c r="A93" s="34" t="s">
        <v>141</v>
      </c>
      <c r="B93" s="35"/>
      <c r="C93" s="35">
        <v>1512.98</v>
      </c>
      <c r="D93" s="36"/>
    </row>
    <row r="94" spans="1:4" x14ac:dyDescent="0.25">
      <c r="A94" s="34" t="s">
        <v>145</v>
      </c>
      <c r="B94" s="35"/>
      <c r="C94" s="35">
        <v>2655.62</v>
      </c>
      <c r="D94" s="36"/>
    </row>
    <row r="95" spans="1:4" x14ac:dyDescent="0.25">
      <c r="A95" s="34" t="s">
        <v>151</v>
      </c>
      <c r="B95" s="35"/>
      <c r="C95" s="35">
        <v>0</v>
      </c>
      <c r="D95" s="36"/>
    </row>
    <row r="96" spans="1:4" x14ac:dyDescent="0.25">
      <c r="A96" s="47" t="s">
        <v>171</v>
      </c>
      <c r="B96" s="48">
        <v>21250</v>
      </c>
      <c r="C96" s="48">
        <f>SUBTOTAL(9,C99:C105)</f>
        <v>15143</v>
      </c>
      <c r="D96" s="49">
        <v>0.71261176470588239</v>
      </c>
    </row>
    <row r="97" spans="1:4" x14ac:dyDescent="0.25">
      <c r="A97" s="50" t="s">
        <v>135</v>
      </c>
      <c r="B97" s="51">
        <v>14000</v>
      </c>
      <c r="C97" s="51">
        <f>SUBTOTAL(9,C99:C101)</f>
        <v>6531</v>
      </c>
      <c r="D97" s="52">
        <v>0.46650000000000003</v>
      </c>
    </row>
    <row r="98" spans="1:4" x14ac:dyDescent="0.25">
      <c r="A98" s="53" t="s">
        <v>172</v>
      </c>
      <c r="B98" s="54">
        <v>8000</v>
      </c>
      <c r="C98" s="54">
        <f>SUBTOTAL(9,C99:C99)</f>
        <v>5840</v>
      </c>
      <c r="D98" s="55">
        <v>0.73</v>
      </c>
    </row>
    <row r="99" spans="1:4" x14ac:dyDescent="0.25">
      <c r="A99" s="34" t="s">
        <v>173</v>
      </c>
      <c r="B99" s="35"/>
      <c r="C99" s="35">
        <v>5840</v>
      </c>
      <c r="D99" s="36"/>
    </row>
    <row r="100" spans="1:4" x14ac:dyDescent="0.25">
      <c r="A100" s="53" t="s">
        <v>174</v>
      </c>
      <c r="B100" s="54">
        <v>6000</v>
      </c>
      <c r="C100" s="54">
        <f>SUBTOTAL(9,C101:C101)</f>
        <v>691</v>
      </c>
      <c r="D100" s="55">
        <v>0.11516666666666667</v>
      </c>
    </row>
    <row r="101" spans="1:4" x14ac:dyDescent="0.25">
      <c r="A101" s="34" t="s">
        <v>175</v>
      </c>
      <c r="B101" s="35"/>
      <c r="C101" s="35">
        <v>691</v>
      </c>
      <c r="D101" s="36"/>
    </row>
    <row r="102" spans="1:4" x14ac:dyDescent="0.25">
      <c r="A102" s="50" t="s">
        <v>146</v>
      </c>
      <c r="B102" s="51">
        <v>7250</v>
      </c>
      <c r="C102" s="51">
        <f>SUBTOTAL(9,C104:C105)</f>
        <v>8612</v>
      </c>
      <c r="D102" s="52">
        <v>1.1878620689655173</v>
      </c>
    </row>
    <row r="103" spans="1:4" x14ac:dyDescent="0.25">
      <c r="A103" s="53" t="s">
        <v>172</v>
      </c>
      <c r="B103" s="54">
        <v>7250</v>
      </c>
      <c r="C103" s="54">
        <f>SUBTOTAL(9,C104:C105)</f>
        <v>8612</v>
      </c>
      <c r="D103" s="55">
        <v>1.1878620689655173</v>
      </c>
    </row>
    <row r="104" spans="1:4" x14ac:dyDescent="0.25">
      <c r="A104" s="34" t="s">
        <v>176</v>
      </c>
      <c r="B104" s="35"/>
      <c r="C104" s="35">
        <v>2075</v>
      </c>
      <c r="D104" s="36"/>
    </row>
    <row r="105" spans="1:4" x14ac:dyDescent="0.25">
      <c r="A105" s="34" t="s">
        <v>177</v>
      </c>
      <c r="B105" s="35"/>
      <c r="C105" s="35">
        <v>6537</v>
      </c>
      <c r="D105" s="36"/>
    </row>
    <row r="106" spans="1:4" ht="20.100000000000001" customHeight="1" x14ac:dyDescent="0.25">
      <c r="A106" s="37" t="s">
        <v>47</v>
      </c>
      <c r="B106" s="38">
        <v>1544650</v>
      </c>
      <c r="C106" s="38">
        <f>IFERROR(SUBTOTAL(9,C18:C105),0)</f>
        <v>1504455.72</v>
      </c>
      <c r="D106" s="39">
        <v>0.97397838992652053</v>
      </c>
    </row>
    <row r="107" spans="1:4" x14ac:dyDescent="0.25">
      <c r="D107" s="11"/>
    </row>
  </sheetData>
  <mergeCells count="2">
    <mergeCell ref="A2:D2"/>
    <mergeCell ref="A1:D1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22</vt:i4>
      </vt:variant>
    </vt:vector>
  </HeadingPairs>
  <TitlesOfParts>
    <vt:vector size="26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dio'!__S2A_G02_DS__X</vt:lpstr>
      <vt:lpstr>'Posebni dio'!__S2A_G02D__</vt:lpstr>
      <vt:lpstr>'Posebni dio'!__S2A_G03_DS__X</vt:lpstr>
      <vt:lpstr>'Posebni dio'!__S2A_G04_DS__X</vt:lpstr>
      <vt:lpstr>'Posebni dio'!__S2A_G05_DS__X</vt:lpstr>
      <vt:lpstr>'Posebni dio'!__S2A_G06_DS__X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dio'!S2A_GDET01_Redovi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Veček</dc:creator>
  <cp:lastModifiedBy>Antonija Kobeščak</cp:lastModifiedBy>
  <dcterms:created xsi:type="dcterms:W3CDTF">2026-03-04T08:35:21Z</dcterms:created>
  <dcterms:modified xsi:type="dcterms:W3CDTF">2026-03-24T07:39:57Z</dcterms:modified>
</cp:coreProperties>
</file>