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Antonija Kobeščak\Desktop\VRTIĆ\DV 2026\Polugodišnji obračun 2026\"/>
    </mc:Choice>
  </mc:AlternateContent>
  <xr:revisionPtr revIDLastSave="0" documentId="13_ncr:1_{3604E774-8861-4427-A6C4-2AD590E837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žetak" sheetId="2" r:id="rId1"/>
    <sheet name="Račun prihoda i rashoda" sheetId="3" r:id="rId2"/>
    <sheet name="Račun financiranja" sheetId="4" r:id="rId3"/>
    <sheet name="Posebni dio" sheetId="5" r:id="rId4"/>
  </sheets>
  <definedNames>
    <definedName name="__S0A_Master_DS__X" localSheetId="0">Sažetak!$A$8:$G$26</definedName>
    <definedName name="__S0A_Naslov_DS__" localSheetId="0">Sažetak!$A$1:$G$7</definedName>
    <definedName name="__S1A_G01_DS__X" localSheetId="2">'Račun financiranja'!#REF!</definedName>
    <definedName name="__S1A_G01_DS__X" localSheetId="1">'Račun prihoda i rashoda'!$A$7:$G$24</definedName>
    <definedName name="__S1A_G02_DS__X" localSheetId="2">'Račun financiranja'!#REF!</definedName>
    <definedName name="__S1A_G02_DS__X" localSheetId="1">'Račun prihoda i rashoda'!$A$8:$G$10</definedName>
    <definedName name="__S1A_G03_DS__X" localSheetId="2">'Račun financiranja'!#REF!</definedName>
    <definedName name="__S1A_G03_DS__X" localSheetId="1">'Račun prihoda i rashoda'!$A$9:$G$10</definedName>
    <definedName name="__S1A_Master_DS__X" localSheetId="2">'Račun financiranja'!#REF!</definedName>
    <definedName name="__S1A_Master_DS__X" localSheetId="1">'Račun prihoda i rashoda'!$A$10:$G$10</definedName>
    <definedName name="__S1A_Naslov_DS__" localSheetId="2">'Račun financiranja'!$A$1:$G$6</definedName>
    <definedName name="__S1A_Naslov_DS__" localSheetId="1">'Račun prihoda i rashoda'!$A$1:$G$6</definedName>
    <definedName name="__S2A_G01_DS__X" localSheetId="3">'Posebni dio'!$A$6:$E$132</definedName>
    <definedName name="__S2A_G02_DS__X" localSheetId="3">'Posebni dio'!$A$7:$E$132</definedName>
    <definedName name="__S2A_G02D__" localSheetId="3">'Posebni dio'!$A$9:$E$9</definedName>
    <definedName name="__S2A_G03_DS__X" localSheetId="3">'Posebni dio'!$A$16:$E$132</definedName>
    <definedName name="__S2A_G04_DS__X" localSheetId="3">'Posebni dio'!$A$17:$E$70</definedName>
    <definedName name="__S2A_G05_DS__X" localSheetId="3">'Posebni dio'!$A$18:$E$24</definedName>
    <definedName name="__S2A_G06_DS__X" localSheetId="3">'Posebni dio'!$A$19:$E$21</definedName>
    <definedName name="__S2A_Master_DS__X" localSheetId="3">'Posebni dio'!$A$20:$E$20</definedName>
    <definedName name="__S2A_Naslov_DS__" localSheetId="3">'Posebni dio'!$A$1:$E$5</definedName>
    <definedName name="S0A_RedoviSveuk" localSheetId="0">Sažetak!#REF!</definedName>
    <definedName name="S0A_Ver1" localSheetId="0">Sažetak!$A$8:$G$26</definedName>
    <definedName name="S1A_RedoviSveuk" localSheetId="2">'Račun financiranja'!$A$7:$G$7</definedName>
    <definedName name="S1A_RedoviSveuk" localSheetId="1">'Račun prihoda i rashoda'!$A$25:$G$25</definedName>
    <definedName name="S2A_GDET01_Redovi" localSheetId="3">'Posebni dio'!$A$8:$E$9</definedName>
    <definedName name="S2A_RedoviSveuk" localSheetId="3">'Posebni dio'!$A$133:$E$133</definedName>
  </definedNames>
  <calcPr calcId="191029"/>
</workbook>
</file>

<file path=xl/calcChain.xml><?xml version="1.0" encoding="utf-8"?>
<calcChain xmlns="http://schemas.openxmlformats.org/spreadsheetml/2006/main">
  <c r="B31" i="3" l="1"/>
  <c r="D130" i="5"/>
  <c r="C130" i="5"/>
  <c r="E130" i="5" s="1"/>
  <c r="D129" i="5"/>
  <c r="C129" i="5"/>
  <c r="E129" i="5" s="1"/>
  <c r="D127" i="5"/>
  <c r="D124" i="5" s="1"/>
  <c r="C127" i="5"/>
  <c r="D125" i="5"/>
  <c r="C125" i="5"/>
  <c r="C124" i="5"/>
  <c r="D123" i="5"/>
  <c r="E120" i="5"/>
  <c r="D120" i="5"/>
  <c r="C120" i="5"/>
  <c r="D116" i="5"/>
  <c r="C116" i="5"/>
  <c r="E116" i="5" s="1"/>
  <c r="E115" i="5"/>
  <c r="D115" i="5"/>
  <c r="C115" i="5"/>
  <c r="D111" i="5"/>
  <c r="D106" i="5" s="1"/>
  <c r="C111" i="5"/>
  <c r="C105" i="5" s="1"/>
  <c r="D107" i="5"/>
  <c r="C107" i="5"/>
  <c r="D103" i="5"/>
  <c r="C103" i="5"/>
  <c r="C98" i="5" s="1"/>
  <c r="E98" i="5" s="1"/>
  <c r="D99" i="5"/>
  <c r="C99" i="5"/>
  <c r="E99" i="5" s="1"/>
  <c r="D98" i="5"/>
  <c r="D95" i="5"/>
  <c r="C95" i="5"/>
  <c r="D91" i="5"/>
  <c r="C91" i="5"/>
  <c r="D90" i="5"/>
  <c r="C90" i="5"/>
  <c r="D88" i="5"/>
  <c r="C88" i="5"/>
  <c r="D87" i="5"/>
  <c r="C87" i="5"/>
  <c r="D86" i="5"/>
  <c r="D84" i="5"/>
  <c r="C84" i="5"/>
  <c r="E84" i="5" s="1"/>
  <c r="D83" i="5"/>
  <c r="C83" i="5"/>
  <c r="E83" i="5" s="1"/>
  <c r="D81" i="5"/>
  <c r="C81" i="5"/>
  <c r="D80" i="5"/>
  <c r="C80" i="5"/>
  <c r="C71" i="5" s="1"/>
  <c r="D77" i="5"/>
  <c r="D72" i="5" s="1"/>
  <c r="C77" i="5"/>
  <c r="C72" i="5" s="1"/>
  <c r="D73" i="5"/>
  <c r="C73" i="5"/>
  <c r="D68" i="5"/>
  <c r="C68" i="5"/>
  <c r="D67" i="5"/>
  <c r="C67" i="5"/>
  <c r="D65" i="5"/>
  <c r="C65" i="5"/>
  <c r="D64" i="5"/>
  <c r="C64" i="5"/>
  <c r="D62" i="5"/>
  <c r="C62" i="5"/>
  <c r="E62" i="5" s="1"/>
  <c r="D61" i="5"/>
  <c r="C61" i="5"/>
  <c r="E61" i="5" s="1"/>
  <c r="D59" i="5"/>
  <c r="D56" i="5" s="1"/>
  <c r="C59" i="5"/>
  <c r="E59" i="5" s="1"/>
  <c r="E57" i="5"/>
  <c r="D57" i="5"/>
  <c r="C57" i="5"/>
  <c r="D53" i="5"/>
  <c r="C53" i="5"/>
  <c r="D32" i="5"/>
  <c r="D28" i="5" s="1"/>
  <c r="C32" i="5"/>
  <c r="C28" i="5" s="1"/>
  <c r="D29" i="5"/>
  <c r="C29" i="5"/>
  <c r="D26" i="5"/>
  <c r="C26" i="5"/>
  <c r="D25" i="5"/>
  <c r="C25" i="5"/>
  <c r="D22" i="5"/>
  <c r="C22" i="5"/>
  <c r="D19" i="5"/>
  <c r="C19" i="5"/>
  <c r="D18" i="5"/>
  <c r="C18" i="5"/>
  <c r="E13" i="5"/>
  <c r="D5" i="5"/>
  <c r="E5" i="5" s="1"/>
  <c r="C5" i="5"/>
  <c r="E30" i="4"/>
  <c r="D30" i="4"/>
  <c r="G30" i="4" s="1"/>
  <c r="C30" i="4"/>
  <c r="B30" i="4"/>
  <c r="F30" i="4" s="1"/>
  <c r="E29" i="4"/>
  <c r="G29" i="4" s="1"/>
  <c r="D29" i="4"/>
  <c r="C29" i="4"/>
  <c r="B29" i="4"/>
  <c r="E24" i="4"/>
  <c r="D24" i="4"/>
  <c r="G24" i="4" s="1"/>
  <c r="C24" i="4"/>
  <c r="B24" i="4"/>
  <c r="F24" i="4" s="1"/>
  <c r="E23" i="4"/>
  <c r="F23" i="4" s="1"/>
  <c r="D23" i="4"/>
  <c r="C23" i="4"/>
  <c r="B23" i="4"/>
  <c r="E13" i="4"/>
  <c r="D13" i="4"/>
  <c r="G13" i="4" s="1"/>
  <c r="B13" i="4"/>
  <c r="F13" i="4" s="1"/>
  <c r="E12" i="4"/>
  <c r="F12" i="4" s="1"/>
  <c r="D12" i="4"/>
  <c r="G12" i="4" s="1"/>
  <c r="B12" i="4"/>
  <c r="G7" i="4"/>
  <c r="F7" i="4"/>
  <c r="E7" i="4"/>
  <c r="D7" i="4"/>
  <c r="B7" i="4"/>
  <c r="E6" i="4"/>
  <c r="F6" i="4" s="1"/>
  <c r="D6" i="4"/>
  <c r="B6" i="4"/>
  <c r="E133" i="3"/>
  <c r="D133" i="3"/>
  <c r="G133" i="3" s="1"/>
  <c r="C133" i="3"/>
  <c r="B133" i="3"/>
  <c r="G132" i="3"/>
  <c r="F132" i="3"/>
  <c r="G131" i="3"/>
  <c r="E131" i="3"/>
  <c r="D131" i="3"/>
  <c r="C131" i="3"/>
  <c r="B131" i="3"/>
  <c r="F131" i="3" s="1"/>
  <c r="G130" i="3"/>
  <c r="F130" i="3"/>
  <c r="E130" i="3"/>
  <c r="D130" i="3"/>
  <c r="C130" i="3"/>
  <c r="B130" i="3"/>
  <c r="B120" i="3"/>
  <c r="G119" i="3"/>
  <c r="F119" i="3"/>
  <c r="E118" i="3"/>
  <c r="D118" i="3"/>
  <c r="G118" i="3" s="1"/>
  <c r="C118" i="3"/>
  <c r="B118" i="3"/>
  <c r="F118" i="3" s="1"/>
  <c r="G117" i="3"/>
  <c r="F117" i="3"/>
  <c r="G116" i="3"/>
  <c r="F116" i="3"/>
  <c r="G115" i="3"/>
  <c r="F115" i="3"/>
  <c r="E114" i="3"/>
  <c r="D114" i="3"/>
  <c r="G114" i="3" s="1"/>
  <c r="C114" i="3"/>
  <c r="B114" i="3"/>
  <c r="F114" i="3" s="1"/>
  <c r="G113" i="3"/>
  <c r="F113" i="3"/>
  <c r="E112" i="3"/>
  <c r="D112" i="3"/>
  <c r="G112" i="3" s="1"/>
  <c r="C112" i="3"/>
  <c r="B112" i="3"/>
  <c r="G111" i="3"/>
  <c r="F111" i="3"/>
  <c r="G110" i="3"/>
  <c r="E110" i="3"/>
  <c r="E120" i="3" s="1"/>
  <c r="D110" i="3"/>
  <c r="D120" i="3" s="1"/>
  <c r="C110" i="3"/>
  <c r="C120" i="3" s="1"/>
  <c r="B110" i="3"/>
  <c r="F110" i="3" s="1"/>
  <c r="G109" i="3"/>
  <c r="F109" i="3"/>
  <c r="E108" i="3"/>
  <c r="D108" i="3"/>
  <c r="G108" i="3" s="1"/>
  <c r="C108" i="3"/>
  <c r="B108" i="3"/>
  <c r="F108" i="3" s="1"/>
  <c r="E107" i="3"/>
  <c r="G107" i="3" s="1"/>
  <c r="D107" i="3"/>
  <c r="C107" i="3"/>
  <c r="B107" i="3"/>
  <c r="G101" i="3"/>
  <c r="F101" i="3"/>
  <c r="F100" i="3"/>
  <c r="E100" i="3"/>
  <c r="D100" i="3"/>
  <c r="G100" i="3" s="1"/>
  <c r="C100" i="3"/>
  <c r="B100" i="3"/>
  <c r="G99" i="3"/>
  <c r="F99" i="3"/>
  <c r="G98" i="3"/>
  <c r="F98" i="3"/>
  <c r="G97" i="3"/>
  <c r="F97" i="3"/>
  <c r="E96" i="3"/>
  <c r="F96" i="3" s="1"/>
  <c r="D96" i="3"/>
  <c r="G96" i="3" s="1"/>
  <c r="C96" i="3"/>
  <c r="B96" i="3"/>
  <c r="G95" i="3"/>
  <c r="F95" i="3"/>
  <c r="G94" i="3"/>
  <c r="E94" i="3"/>
  <c r="D94" i="3"/>
  <c r="C94" i="3"/>
  <c r="B94" i="3"/>
  <c r="F94" i="3" s="1"/>
  <c r="G93" i="3"/>
  <c r="F93" i="3"/>
  <c r="E92" i="3"/>
  <c r="E102" i="3" s="1"/>
  <c r="D92" i="3"/>
  <c r="G92" i="3" s="1"/>
  <c r="C92" i="3"/>
  <c r="C102" i="3" s="1"/>
  <c r="B92" i="3"/>
  <c r="F92" i="3" s="1"/>
  <c r="G91" i="3"/>
  <c r="F91" i="3"/>
  <c r="E90" i="3"/>
  <c r="D90" i="3"/>
  <c r="G90" i="3" s="1"/>
  <c r="C90" i="3"/>
  <c r="B90" i="3"/>
  <c r="E89" i="3"/>
  <c r="F89" i="3" s="1"/>
  <c r="D89" i="3"/>
  <c r="C89" i="3"/>
  <c r="B89" i="3"/>
  <c r="F78" i="3"/>
  <c r="E77" i="3"/>
  <c r="D77" i="3"/>
  <c r="B77" i="3"/>
  <c r="F77" i="3" s="1"/>
  <c r="E76" i="3"/>
  <c r="D76" i="3"/>
  <c r="B76" i="3"/>
  <c r="B69" i="3" s="1"/>
  <c r="F75" i="3"/>
  <c r="E74" i="3"/>
  <c r="E69" i="3" s="1"/>
  <c r="D74" i="3"/>
  <c r="D69" i="3" s="1"/>
  <c r="B74" i="3"/>
  <c r="F73" i="3"/>
  <c r="F72" i="3"/>
  <c r="E71" i="3"/>
  <c r="F71" i="3" s="1"/>
  <c r="D71" i="3"/>
  <c r="B71" i="3"/>
  <c r="D70" i="3"/>
  <c r="B70" i="3"/>
  <c r="F68" i="3"/>
  <c r="F67" i="3"/>
  <c r="E66" i="3"/>
  <c r="D66" i="3"/>
  <c r="B66" i="3"/>
  <c r="F66" i="3" s="1"/>
  <c r="E65" i="3"/>
  <c r="F65" i="3" s="1"/>
  <c r="D65" i="3"/>
  <c r="B65" i="3"/>
  <c r="F64" i="3"/>
  <c r="F63" i="3"/>
  <c r="F62" i="3"/>
  <c r="F61" i="3"/>
  <c r="E60" i="3"/>
  <c r="D60" i="3"/>
  <c r="B60" i="3"/>
  <c r="F60" i="3" s="1"/>
  <c r="F59" i="3"/>
  <c r="F58" i="3"/>
  <c r="F57" i="3"/>
  <c r="F56" i="3"/>
  <c r="F55" i="3"/>
  <c r="F54" i="3"/>
  <c r="F53" i="3"/>
  <c r="F52" i="3"/>
  <c r="E51" i="3"/>
  <c r="D51" i="3"/>
  <c r="D39" i="3" s="1"/>
  <c r="B51" i="3"/>
  <c r="F51" i="3" s="1"/>
  <c r="F50" i="3"/>
  <c r="F49" i="3"/>
  <c r="F48" i="3"/>
  <c r="F47" i="3"/>
  <c r="F46" i="3"/>
  <c r="F45" i="3"/>
  <c r="E44" i="3"/>
  <c r="E39" i="3" s="1"/>
  <c r="D44" i="3"/>
  <c r="B44" i="3"/>
  <c r="F44" i="3" s="1"/>
  <c r="F43" i="3"/>
  <c r="F42" i="3"/>
  <c r="F41" i="3"/>
  <c r="F40" i="3"/>
  <c r="E40" i="3"/>
  <c r="D40" i="3"/>
  <c r="B40" i="3"/>
  <c r="F38" i="3"/>
  <c r="E37" i="3"/>
  <c r="D37" i="3"/>
  <c r="D79" i="3" s="1"/>
  <c r="B37" i="3"/>
  <c r="F37" i="3" s="1"/>
  <c r="F36" i="3"/>
  <c r="E35" i="3"/>
  <c r="D35" i="3"/>
  <c r="D32" i="3" s="1"/>
  <c r="B35" i="3"/>
  <c r="F35" i="3" s="1"/>
  <c r="F34" i="3"/>
  <c r="E33" i="3"/>
  <c r="D33" i="3"/>
  <c r="B33" i="3"/>
  <c r="F33" i="3" s="1"/>
  <c r="E32" i="3"/>
  <c r="E30" i="3"/>
  <c r="G30" i="3" s="1"/>
  <c r="D30" i="3"/>
  <c r="B30" i="3"/>
  <c r="F24" i="3"/>
  <c r="F23" i="3"/>
  <c r="E22" i="3"/>
  <c r="D22" i="3"/>
  <c r="B22" i="3"/>
  <c r="F22" i="3" s="1"/>
  <c r="E21" i="3"/>
  <c r="F21" i="3" s="1"/>
  <c r="D21" i="3"/>
  <c r="B21" i="3"/>
  <c r="F20" i="3"/>
  <c r="E19" i="3"/>
  <c r="E16" i="3" s="1"/>
  <c r="D19" i="3"/>
  <c r="D16" i="3" s="1"/>
  <c r="B19" i="3"/>
  <c r="F19" i="3" s="1"/>
  <c r="F18" i="3"/>
  <c r="E17" i="3"/>
  <c r="D17" i="3"/>
  <c r="B17" i="3"/>
  <c r="F17" i="3" s="1"/>
  <c r="F15" i="3"/>
  <c r="E14" i="3"/>
  <c r="E11" i="3" s="1"/>
  <c r="D14" i="3"/>
  <c r="B14" i="3"/>
  <c r="F14" i="3" s="1"/>
  <c r="F13" i="3"/>
  <c r="E12" i="3"/>
  <c r="F12" i="3" s="1"/>
  <c r="D12" i="3"/>
  <c r="D7" i="3" s="1"/>
  <c r="B12" i="3"/>
  <c r="D11" i="3"/>
  <c r="F10" i="3"/>
  <c r="E9" i="3"/>
  <c r="D9" i="3"/>
  <c r="B9" i="3"/>
  <c r="F9" i="3" s="1"/>
  <c r="E8" i="3"/>
  <c r="F8" i="3" s="1"/>
  <c r="D8" i="3"/>
  <c r="B8" i="3"/>
  <c r="E6" i="3"/>
  <c r="G6" i="3" s="1"/>
  <c r="D6" i="3"/>
  <c r="B6" i="3"/>
  <c r="E25" i="2"/>
  <c r="D25" i="2"/>
  <c r="G25" i="2" s="1"/>
  <c r="C25" i="2"/>
  <c r="B25" i="2"/>
  <c r="G24" i="2"/>
  <c r="F24" i="2"/>
  <c r="G23" i="2"/>
  <c r="F23" i="2"/>
  <c r="G22" i="2"/>
  <c r="D22" i="2"/>
  <c r="C22" i="2"/>
  <c r="F22" i="2"/>
  <c r="G21" i="2"/>
  <c r="F21" i="2"/>
  <c r="G20" i="2"/>
  <c r="F20" i="2"/>
  <c r="E19" i="2"/>
  <c r="G19" i="2" s="1"/>
  <c r="D19" i="2"/>
  <c r="C19" i="2"/>
  <c r="B19" i="2"/>
  <c r="G18" i="2"/>
  <c r="F18" i="2"/>
  <c r="E18" i="2"/>
  <c r="D18" i="2"/>
  <c r="C18" i="2"/>
  <c r="B18" i="2"/>
  <c r="E14" i="2"/>
  <c r="D14" i="2"/>
  <c r="G14" i="2" s="1"/>
  <c r="C14" i="2"/>
  <c r="C26" i="2" s="1"/>
  <c r="B14" i="2"/>
  <c r="F14" i="2" s="1"/>
  <c r="E13" i="2"/>
  <c r="D13" i="2"/>
  <c r="G13" i="2" s="1"/>
  <c r="C13" i="2"/>
  <c r="B13" i="2"/>
  <c r="G12" i="2"/>
  <c r="F12" i="2"/>
  <c r="G11" i="2"/>
  <c r="F11" i="2"/>
  <c r="E10" i="2"/>
  <c r="D10" i="2"/>
  <c r="G10" i="2" s="1"/>
  <c r="C10" i="2"/>
  <c r="B10" i="2"/>
  <c r="F10" i="2" s="1"/>
  <c r="G9" i="2"/>
  <c r="F9" i="2"/>
  <c r="G8" i="2"/>
  <c r="F8" i="2"/>
  <c r="E7" i="2"/>
  <c r="F7" i="2" s="1"/>
  <c r="D7" i="2"/>
  <c r="C7" i="2"/>
  <c r="B7" i="2"/>
  <c r="E26" i="2" l="1"/>
  <c r="F133" i="3"/>
  <c r="F112" i="3"/>
  <c r="F90" i="3"/>
  <c r="F13" i="2"/>
  <c r="B26" i="2"/>
  <c r="C86" i="5"/>
  <c r="C17" i="5"/>
  <c r="E31" i="3"/>
  <c r="D17" i="5"/>
  <c r="G120" i="3"/>
  <c r="F69" i="3"/>
  <c r="F120" i="3"/>
  <c r="E25" i="3"/>
  <c r="E7" i="3"/>
  <c r="D25" i="3"/>
  <c r="F6" i="3"/>
  <c r="F30" i="3"/>
  <c r="F107" i="3"/>
  <c r="F29" i="4"/>
  <c r="F25" i="2"/>
  <c r="B39" i="3"/>
  <c r="F39" i="3" s="1"/>
  <c r="G23" i="4"/>
  <c r="F74" i="3"/>
  <c r="E103" i="5"/>
  <c r="E70" i="3"/>
  <c r="F70" i="3" s="1"/>
  <c r="C123" i="5"/>
  <c r="D71" i="5"/>
  <c r="D133" i="5" s="1"/>
  <c r="G7" i="2"/>
  <c r="G6" i="4"/>
  <c r="F19" i="2"/>
  <c r="D26" i="2"/>
  <c r="G26" i="2" s="1"/>
  <c r="B16" i="3"/>
  <c r="F16" i="3" s="1"/>
  <c r="G89" i="3"/>
  <c r="D105" i="5"/>
  <c r="F76" i="3"/>
  <c r="B102" i="3"/>
  <c r="F102" i="3" s="1"/>
  <c r="B11" i="3"/>
  <c r="D31" i="3"/>
  <c r="D102" i="3"/>
  <c r="G102" i="3" s="1"/>
  <c r="C16" i="5"/>
  <c r="B32" i="3"/>
  <c r="F32" i="3" s="1"/>
  <c r="C106" i="5"/>
  <c r="C56" i="5"/>
  <c r="E56" i="5" s="1"/>
  <c r="F31" i="3" l="1"/>
  <c r="E79" i="3"/>
  <c r="D7" i="5"/>
  <c r="F11" i="3"/>
  <c r="B25" i="3"/>
  <c r="F25" i="3" s="1"/>
  <c r="B7" i="3"/>
  <c r="F7" i="3" s="1"/>
  <c r="D16" i="5"/>
  <c r="D6" i="5"/>
  <c r="B79" i="3"/>
  <c r="F79" i="3" s="1"/>
  <c r="C7" i="5"/>
  <c r="C6" i="5"/>
  <c r="C133" i="5"/>
</calcChain>
</file>

<file path=xl/sharedStrings.xml><?xml version="1.0" encoding="utf-8"?>
<sst xmlns="http://schemas.openxmlformats.org/spreadsheetml/2006/main" count="379" uniqueCount="191">
  <si>
    <t>DJEČJI VRTIĆ BEDEKOVČINA</t>
  </si>
  <si>
    <t>I. OPĆI DIO</t>
  </si>
  <si>
    <t>SAŽETAK  RAČUNA PRIHODA I RASHODA I RAČUNA FINANCIRANJA</t>
  </si>
  <si>
    <t>A. SAŽETAK  RAČUNA PRIHODA I RASHODA</t>
  </si>
  <si>
    <t>Brojčana oznaka i naziv</t>
  </si>
  <si>
    <t>Ostvarenje /
Izvršenje
01.-06.2025.</t>
  </si>
  <si>
    <t>Izvorni plan
2026.</t>
  </si>
  <si>
    <t>Tekući plan
2026.</t>
  </si>
  <si>
    <t>Ostvarenje /
Izvršenje
01.-06.2026.</t>
  </si>
  <si>
    <t>Indeks
izvršenja
01.-06.2025.</t>
  </si>
  <si>
    <t>Indeks
izvršenja
01.-06.2026.</t>
  </si>
  <si>
    <t>1</t>
  </si>
  <si>
    <t>6 Prihodi poslovanja</t>
  </si>
  <si>
    <t>7 Prihodi od prodaje nefinancijske imovine</t>
  </si>
  <si>
    <t xml:space="preserve">PRIHODI </t>
  </si>
  <si>
    <t>3 Rashodi poslovanja</t>
  </si>
  <si>
    <t>4 Rashodi za nabavu nefinancijske imovine</t>
  </si>
  <si>
    <t xml:space="preserve">RASHODI </t>
  </si>
  <si>
    <t>Razlika - višak/manjak</t>
  </si>
  <si>
    <t>B. SAŽETAK  RAČUNA FINANCIRANJA</t>
  </si>
  <si>
    <t>8 Primici od financijske imovine i zaduživanja</t>
  </si>
  <si>
    <t>5 Izdaci za financijsku imovinu i otplate zajmova</t>
  </si>
  <si>
    <t>RAZLIKA PRIMITAKA I IZDATAKA (8 - 5)</t>
  </si>
  <si>
    <t>PRIJENOS SREDSTAVA IZ PRETHODNE GODINE</t>
  </si>
  <si>
    <t>PRIJENOS SREDSTAVA U SLJEDEĆE RAZDOBLJE/GODINU</t>
  </si>
  <si>
    <t>Neto financiranje: (8 - 5) + Donos - Prijenos</t>
  </si>
  <si>
    <t xml:space="preserve">VIŠAK/MANJAK + NETO FINANCIRANJE </t>
  </si>
  <si>
    <t>RAČUN PRIHODA I RASHODA</t>
  </si>
  <si>
    <t xml:space="preserve">IZVJEŠTAJ O PRIHODIMA I RASHODIMA PREMA EKONOMSKOJ KLASIFIKACIJI </t>
  </si>
  <si>
    <t>PRIHODI</t>
  </si>
  <si>
    <t>Brojčana oznaka i naziv grupe</t>
  </si>
  <si>
    <t xml:space="preserve"> 63 Pomoći iz inozemstva i od subjekata unutar općeg proračuna</t>
  </si>
  <si>
    <t xml:space="preserve">  636 Pomoći proračunskim korisnicima iz proračuna koji im nije nadležan</t>
  </si>
  <si>
    <t xml:space="preserve">   6361 Tekuće pomoći proračunskim korisnicima iz proračuna koji im nije nadležan</t>
  </si>
  <si>
    <t xml:space="preserve"> 65 Prihodi od upravnih i admin. pristojbi, pristojbi po posebn.propisima i naknada</t>
  </si>
  <si>
    <t xml:space="preserve">  651 Upravne i administrativne pristojbe</t>
  </si>
  <si>
    <t xml:space="preserve">   6514 Ostale pristojbe i naknade</t>
  </si>
  <si>
    <t xml:space="preserve">  652 Prihodi po posebnim propisima</t>
  </si>
  <si>
    <t xml:space="preserve">   6526 Ostali nespomenuti prihodi</t>
  </si>
  <si>
    <t xml:space="preserve"> 66 Prihodi od prodaje proizvoda i robe te pruženih usluga i prihodi od donacija</t>
  </si>
  <si>
    <t xml:space="preserve">  661 Prihodi od prodaje proizvoda i robe te pruženih usluga</t>
  </si>
  <si>
    <t xml:space="preserve">   6615 Prihodi od pruženih usluga</t>
  </si>
  <si>
    <t xml:space="preserve">  663 Donacije od pr.i fiz.os.izvan općeg pror.te povrat don.i kapit.pom.po protes.jam</t>
  </si>
  <si>
    <t xml:space="preserve">   6631 Tekuće donacije</t>
  </si>
  <si>
    <t xml:space="preserve"> 67 Prihodi iz nadležnog proračuna i od HZZO-a temeljem ugovornih obveza</t>
  </si>
  <si>
    <t xml:space="preserve">  671 Prihodi iz nadležnog proračuna za financiranje redovne djelatnosti prorač. kor.</t>
  </si>
  <si>
    <t xml:space="preserve">   6711 Prihodi iz nadležnog proračuna za financiranje rashoda poslovanja</t>
  </si>
  <si>
    <t xml:space="preserve">   6712 Prihodi iz nadležnog proračuna za fin. rashoda za nabavu nefinac. imovine</t>
  </si>
  <si>
    <t>SVEUKUPNO:</t>
  </si>
  <si>
    <t>RASHODI</t>
  </si>
  <si>
    <t xml:space="preserve"> 31 Rashodi za zaposlene</t>
  </si>
  <si>
    <t xml:space="preserve">  311 Plaće (Bruto)</t>
  </si>
  <si>
    <t xml:space="preserve">   3111 Plaće za redovan rad</t>
  </si>
  <si>
    <t xml:space="preserve">  312 Ostali rashodi za zaposlene</t>
  </si>
  <si>
    <t xml:space="preserve">   3121 Ostali rashodi za zaposlene</t>
  </si>
  <si>
    <t xml:space="preserve">  313 Doprinosi na plaće</t>
  </si>
  <si>
    <t xml:space="preserve">   3132 Doprinosi za obvezno zdravstveno osiguranje</t>
  </si>
  <si>
    <t xml:space="preserve"> 32 Materijalni rashodi</t>
  </si>
  <si>
    <t xml:space="preserve">  321 Naknade troškova zaposlenima</t>
  </si>
  <si>
    <t xml:space="preserve">   3211 Službena putovanja</t>
  </si>
  <si>
    <t xml:space="preserve">   3212 Naknade za prijevoz, za rad na terenu i odvojeni život</t>
  </si>
  <si>
    <t xml:space="preserve">   3213 Stručno usavršavanje zaposlenika</t>
  </si>
  <si>
    <t xml:space="preserve">  322 Rashodi za materijal i energiju</t>
  </si>
  <si>
    <t xml:space="preserve">   3221 Uredski materijal i ostali materijalni rashodi</t>
  </si>
  <si>
    <t xml:space="preserve">   3222 Materijal i sirovine</t>
  </si>
  <si>
    <t xml:space="preserve">   3223 Energija</t>
  </si>
  <si>
    <t xml:space="preserve">   3224 Materijal i dijelovi za tekuće i investicijsko održavanje</t>
  </si>
  <si>
    <t xml:space="preserve">   3225 Sitni inventar i autogume</t>
  </si>
  <si>
    <t xml:space="preserve">   3227 Službena, radna i zaštitna odjeća i obuća</t>
  </si>
  <si>
    <t xml:space="preserve">  323 Rashodi za usluge</t>
  </si>
  <si>
    <t xml:space="preserve">   3231 Usluge telefona, interneta, pošte i prijevoza</t>
  </si>
  <si>
    <t xml:space="preserve">   3232 Usluge tekućeg i investicijskog održavanja</t>
  </si>
  <si>
    <t xml:space="preserve">   3233 Usluge promidžbe i informiranja</t>
  </si>
  <si>
    <t xml:space="preserve">   3234 Komunalne usluge</t>
  </si>
  <si>
    <t xml:space="preserve">   3236 Zdravstvene i veterinarske usluge</t>
  </si>
  <si>
    <t xml:space="preserve">   3237 Intelektualne i osobne usluge</t>
  </si>
  <si>
    <t xml:space="preserve">   3238 Računalne usluge</t>
  </si>
  <si>
    <t xml:space="preserve">   3239 Ostale usluge</t>
  </si>
  <si>
    <t xml:space="preserve">  329 Ostali nespomenuti rashodi poslovanja</t>
  </si>
  <si>
    <t xml:space="preserve">   3291 Naknade za rad predstavničkih i izvršnih tijela, povjerenstava i slično</t>
  </si>
  <si>
    <t xml:space="preserve">   3292 Premije osiguranja</t>
  </si>
  <si>
    <t xml:space="preserve">   3293 Reprezentacija</t>
  </si>
  <si>
    <t xml:space="preserve">   3295 Pristojbe i naknade</t>
  </si>
  <si>
    <t xml:space="preserve"> 34 Financijski rashodi</t>
  </si>
  <si>
    <t xml:space="preserve">  343 Ostali financijski rashodi</t>
  </si>
  <si>
    <t xml:space="preserve">   3431 Bankarske usluge i usluge platnog prometa</t>
  </si>
  <si>
    <t xml:space="preserve">   3433 Zatezne kamate</t>
  </si>
  <si>
    <t xml:space="preserve"> 42 Rashodi za nabavu proizvedene dugotrajne imovine</t>
  </si>
  <si>
    <t xml:space="preserve">  422 Postrojenja i oprema</t>
  </si>
  <si>
    <t xml:space="preserve">   4221 Uredska oprema i namještaj</t>
  </si>
  <si>
    <t xml:space="preserve">   4227 Uređaji, strojevi i oprema za ostale namjene</t>
  </si>
  <si>
    <t xml:space="preserve">  426 Nematerijalna proizvedena imovina</t>
  </si>
  <si>
    <t xml:space="preserve">   4262 Ulaganja u računalne programe</t>
  </si>
  <si>
    <t xml:space="preserve"> 45 Rashodi za dodatna ulaganja na nefinancijskoj imovini</t>
  </si>
  <si>
    <t xml:space="preserve">  451 Dodatna ulaganja na građevinskim objektima</t>
  </si>
  <si>
    <t xml:space="preserve">   4511 Dodatna ulaganja na građevinskim objektima</t>
  </si>
  <si>
    <t>IZVJEŠTAJ O PRIHODIMA I RASHODIMA PREMA IZVORIMA FINANCIRANJA</t>
  </si>
  <si>
    <t>1 OPĆI PRIHODI I PRIMICI</t>
  </si>
  <si>
    <t xml:space="preserve"> 11 Iz proračuna</t>
  </si>
  <si>
    <t>3 VLASTITI PRIHODI</t>
  </si>
  <si>
    <t xml:space="preserve"> 31 Vlastiti prihodi</t>
  </si>
  <si>
    <t>4 PRIHODI ZA POSEBNE NAMJENE</t>
  </si>
  <si>
    <t xml:space="preserve"> 43 Sredstva za posebne namjene</t>
  </si>
  <si>
    <t>5 POMOĆI</t>
  </si>
  <si>
    <t xml:space="preserve"> 50 Pomoći iz državnog proračuna</t>
  </si>
  <si>
    <t xml:space="preserve"> 51 Nenadležni proračuni</t>
  </si>
  <si>
    <t xml:space="preserve"> 52 Iz drugih proračuna</t>
  </si>
  <si>
    <t>6 DONACIJE</t>
  </si>
  <si>
    <t xml:space="preserve"> 61 Donacije</t>
  </si>
  <si>
    <t>IZVJEŠTAJ O RASHODIMA PREMA FUNKCIJSKOJ KLASIFIKACIJI</t>
  </si>
  <si>
    <t>09 Obrazovanje</t>
  </si>
  <si>
    <t xml:space="preserve"> 0911 Predškolsko obrazovanje</t>
  </si>
  <si>
    <t xml:space="preserve"> RAČUN FINANCIRANJA</t>
  </si>
  <si>
    <t>IZVJEŠTAJ RAČUNA FINANCIRANJA PREMA EKONOMSKOJ KLASIFIKACIJI</t>
  </si>
  <si>
    <t>PRIMICI</t>
  </si>
  <si>
    <t>IZDACI</t>
  </si>
  <si>
    <t>IZVJEŠTAJ RAČUNA FINANCIRANJA PREMA IZVORIMA FINANCIRANJA</t>
  </si>
  <si>
    <t>II. POSEBNI DIO</t>
  </si>
  <si>
    <t>IZVJEŠTAJ PO PROGRAMSKOJ KLASIFIKACIJI</t>
  </si>
  <si>
    <t>RASHODI I IZDACI</t>
  </si>
  <si>
    <t>001 DJEČJI VRTIĆ</t>
  </si>
  <si>
    <t xml:space="preserve"> 00101 DJEČJI VRTIĆ</t>
  </si>
  <si>
    <t xml:space="preserve">            Rekapitulacija izvora financiranja</t>
  </si>
  <si>
    <t xml:space="preserve">            11 Iz proračuna</t>
  </si>
  <si>
    <t xml:space="preserve">1.082.040,00 </t>
  </si>
  <si>
    <t xml:space="preserve">518.570,81 </t>
  </si>
  <si>
    <t xml:space="preserve">            31 Vlastiti prihodi</t>
  </si>
  <si>
    <t xml:space="preserve">1.500,00 </t>
  </si>
  <si>
    <t xml:space="preserve">712,08 </t>
  </si>
  <si>
    <t xml:space="preserve">            43 Sredstva za posebne namjene</t>
  </si>
  <si>
    <t xml:space="preserve">234.580,00 </t>
  </si>
  <si>
    <t xml:space="preserve">127.380,21 </t>
  </si>
  <si>
    <t xml:space="preserve">            50 Pomoći iz državnog proračuna</t>
  </si>
  <si>
    <t xml:space="preserve">128.580,00 </t>
  </si>
  <si>
    <t xml:space="preserve">78.761,22 </t>
  </si>
  <si>
    <t xml:space="preserve">            51 Nenadležni proračuni</t>
  </si>
  <si>
    <t xml:space="preserve">0,00 </t>
  </si>
  <si>
    <t xml:space="preserve">            52 Iz drugih proračuna</t>
  </si>
  <si>
    <t xml:space="preserve">8.300,00 </t>
  </si>
  <si>
    <t xml:space="preserve">2.293,76 </t>
  </si>
  <si>
    <t xml:space="preserve">            61 Donacije</t>
  </si>
  <si>
    <t xml:space="preserve">1.000,00 </t>
  </si>
  <si>
    <t xml:space="preserve">  1001 PREDŠKOLSKI ODGOJ</t>
  </si>
  <si>
    <t xml:space="preserve">   A100101 Stručno osoblje i materijalni troškovi DV</t>
  </si>
  <si>
    <t xml:space="preserve">    11 Iz proračuna</t>
  </si>
  <si>
    <t xml:space="preserve">     31 Rashodi za zaposlene</t>
  </si>
  <si>
    <t xml:space="preserve">      3111 Plaće za redovan rad</t>
  </si>
  <si>
    <t xml:space="preserve">      3132 Doprinosi za obvezno zdravstveno osiguranje</t>
  </si>
  <si>
    <t xml:space="preserve">     32 Materijalni rashodi</t>
  </si>
  <si>
    <t xml:space="preserve">      3223 Energija</t>
  </si>
  <si>
    <t xml:space="preserve">      3232 Usluge tekućeg i investicijskog održavanja</t>
  </si>
  <si>
    <t xml:space="preserve">    31 Vlastiti prihodi</t>
  </si>
  <si>
    <t xml:space="preserve">      3221 Uredski materijal i ostali materijalni rashodi</t>
  </si>
  <si>
    <t xml:space="preserve">    43 Sredstva za posebne namjene</t>
  </si>
  <si>
    <t xml:space="preserve">      3121 Ostali rashodi za zaposlene</t>
  </si>
  <si>
    <t xml:space="preserve">      3211 Službena putovanja</t>
  </si>
  <si>
    <t xml:space="preserve">      3212 Naknade za prijevoz, za rad na terenu i odvojeni život</t>
  </si>
  <si>
    <t xml:space="preserve">      3213 Stručno usavršavanje zaposlenika</t>
  </si>
  <si>
    <t xml:space="preserve">      3222 Materijal i sirovine</t>
  </si>
  <si>
    <t xml:space="preserve">      3224 Materijal i dijelovi za tekuće i investicijsko održavanje</t>
  </si>
  <si>
    <t xml:space="preserve">      3225 Sitni inventar i autogume</t>
  </si>
  <si>
    <t xml:space="preserve">      3227 Službena, radna i zaštitna odjeća i obuća</t>
  </si>
  <si>
    <t xml:space="preserve">      3231 Usluge telefona, interneta, pošte i prijevoza</t>
  </si>
  <si>
    <t xml:space="preserve">      3233 Usluge promidžbe i informiranja</t>
  </si>
  <si>
    <t xml:space="preserve">      3234 Komunalne usluge</t>
  </si>
  <si>
    <t xml:space="preserve">      3236 Zdravstvene i veterinarske usluge</t>
  </si>
  <si>
    <t xml:space="preserve">      3237 Intelektualne i osobne usluge</t>
  </si>
  <si>
    <t xml:space="preserve">      3238 Računalne usluge</t>
  </si>
  <si>
    <t xml:space="preserve">      3239 Ostale usluge</t>
  </si>
  <si>
    <t xml:space="preserve">      3291 Naknade za rad predstavničkih i izvršnih tijela, povjerenstava i slično</t>
  </si>
  <si>
    <t xml:space="preserve">      3292 Premije osiguranja</t>
  </si>
  <si>
    <t xml:space="preserve">      3293 Reprezentacija</t>
  </si>
  <si>
    <t xml:space="preserve">      3295 Pristojbe i naknade</t>
  </si>
  <si>
    <t xml:space="preserve">     34 Financijski rashodi</t>
  </si>
  <si>
    <t xml:space="preserve">      3431 Bankarske usluge i usluge platnog prometa</t>
  </si>
  <si>
    <t xml:space="preserve">      3433 Zatezne kamate</t>
  </si>
  <si>
    <t xml:space="preserve">    50 Pomoći iz državnog proračuna</t>
  </si>
  <si>
    <t xml:space="preserve">    51 Nenadležni proračuni</t>
  </si>
  <si>
    <t xml:space="preserve">    52 Iz drugih proračuna</t>
  </si>
  <si>
    <t xml:space="preserve">    61 Donacije</t>
  </si>
  <si>
    <t xml:space="preserve">   A100103 Stručno osoblje i materijalni troškovi predškole</t>
  </si>
  <si>
    <t xml:space="preserve">   A100104 Stručno osoblje i materijalni troškovi pripravnika</t>
  </si>
  <si>
    <t xml:space="preserve">   AA100102 Stručno osoblje i materijalni troškovi asistenta</t>
  </si>
  <si>
    <t xml:space="preserve">   K100102 Nabava dugotrajne imovine DV</t>
  </si>
  <si>
    <t xml:space="preserve">     42 Rashodi za nabavu proizvedene dugotrajne imovine</t>
  </si>
  <si>
    <t xml:space="preserve">      4262 Ulaganja u računalne programe</t>
  </si>
  <si>
    <t xml:space="preserve">     45 Rashodi za dodatna ulaganja na nefinancijskoj imovini</t>
  </si>
  <si>
    <t xml:space="preserve">      4511 Dodatna ulaganja na građevinskim objektima</t>
  </si>
  <si>
    <t xml:space="preserve">      4221 Uredska oprema i namještaj</t>
  </si>
  <si>
    <t xml:space="preserve">      4227 Uređaji, strojevi i oprema za ostale namjene</t>
  </si>
  <si>
    <t>IZVRŠENJE FINANCIJSKOG PLANA DJEČJEG VRTIĆA BEDEKOVČINA ZA RAZDOBLJE OD 01.01.-30.06.2026.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</si>
</sst>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3743705557422"/>
        <bgColor auto="1"/>
      </patternFill>
    </fill>
    <fill>
      <patternFill patternType="solid">
        <fgColor theme="0" tint="-4.9989318521683403E-2"/>
        <bgColor auto="1"/>
      </patternFill>
    </fill>
    <fill>
      <patternFill patternType="solid">
        <fgColor theme="3" tint="0.79992065187536243"/>
        <bgColor auto="1"/>
      </patternFill>
    </fill>
    <fill>
      <patternFill patternType="solid">
        <fgColor theme="5" tint="0.79992065187536243"/>
        <bgColor auto="1"/>
      </patternFill>
    </fill>
    <fill>
      <patternFill patternType="solid">
        <fgColor theme="6" tint="0.79992065187536243"/>
        <bgColor auto="1"/>
      </patternFill>
    </fill>
    <fill>
      <patternFill patternType="solid">
        <fgColor theme="7" tint="0.79992065187536243"/>
        <bgColor auto="1"/>
      </patternFill>
    </fill>
    <fill>
      <patternFill patternType="solid">
        <fgColor theme="8" tint="0.79992065187536243"/>
        <bgColor auto="1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4" fillId="0" borderId="0" xfId="0" applyFont="1"/>
    <xf numFmtId="0" fontId="6" fillId="0" borderId="0" xfId="0" applyFont="1"/>
    <xf numFmtId="0" fontId="7" fillId="0" borderId="0" xfId="0" applyFont="1"/>
    <xf numFmtId="0" fontId="5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9" fontId="9" fillId="2" borderId="1" xfId="0" applyNumberFormat="1" applyFont="1" applyFill="1" applyBorder="1" applyAlignment="1">
      <alignment horizontal="center" wrapText="1"/>
    </xf>
    <xf numFmtId="0" fontId="1" fillId="0" borderId="0" xfId="0" applyFont="1" applyAlignment="1">
      <alignment vertical="center"/>
    </xf>
    <xf numFmtId="0" fontId="10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4" fontId="11" fillId="0" borderId="1" xfId="0" applyNumberFormat="1" applyFont="1" applyBorder="1" applyAlignment="1">
      <alignment horizontal="right" vertical="center"/>
    </xf>
    <xf numFmtId="10" fontId="11" fillId="0" borderId="1" xfId="0" applyNumberFormat="1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5" fillId="2" borderId="1" xfId="0" applyFont="1" applyFill="1" applyBorder="1" applyAlignment="1">
      <alignment vertical="center"/>
    </xf>
    <xf numFmtId="4" fontId="5" fillId="2" borderId="1" xfId="0" applyNumberFormat="1" applyFont="1" applyFill="1" applyBorder="1" applyAlignment="1">
      <alignment horizontal="right" vertical="center"/>
    </xf>
    <xf numFmtId="10" fontId="5" fillId="2" borderId="1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164" fontId="11" fillId="0" borderId="0" xfId="0" applyNumberFormat="1" applyFont="1" applyAlignment="1">
      <alignment horizontal="right" vertical="center"/>
    </xf>
    <xf numFmtId="10" fontId="11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" fillId="0" borderId="0" xfId="0" quotePrefix="1" applyFont="1"/>
    <xf numFmtId="0" fontId="13" fillId="3" borderId="2" xfId="0" applyFont="1" applyFill="1" applyBorder="1" applyAlignment="1">
      <alignment horizontal="left" vertical="center"/>
    </xf>
    <xf numFmtId="164" fontId="13" fillId="3" borderId="2" xfId="0" applyNumberFormat="1" applyFont="1" applyFill="1" applyBorder="1" applyAlignment="1">
      <alignment horizontal="right" vertical="center"/>
    </xf>
    <xf numFmtId="10" fontId="13" fillId="3" borderId="2" xfId="0" applyNumberFormat="1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left" vertical="center"/>
    </xf>
    <xf numFmtId="164" fontId="14" fillId="4" borderId="3" xfId="0" applyNumberFormat="1" applyFont="1" applyFill="1" applyBorder="1" applyAlignment="1">
      <alignment horizontal="right" vertical="center"/>
    </xf>
    <xf numFmtId="10" fontId="14" fillId="4" borderId="3" xfId="0" applyNumberFormat="1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left" vertical="center"/>
    </xf>
    <xf numFmtId="164" fontId="9" fillId="5" borderId="3" xfId="0" applyNumberFormat="1" applyFont="1" applyFill="1" applyBorder="1" applyAlignment="1">
      <alignment horizontal="right" vertical="center"/>
    </xf>
    <xf numFmtId="10" fontId="9" fillId="5" borderId="3" xfId="0" applyNumberFormat="1" applyFont="1" applyFill="1" applyBorder="1" applyAlignment="1">
      <alignment horizontal="center" vertical="center"/>
    </xf>
    <xf numFmtId="0" fontId="11" fillId="0" borderId="3" xfId="0" applyFont="1" applyBorder="1" applyAlignment="1">
      <alignment vertical="center"/>
    </xf>
    <xf numFmtId="164" fontId="11" fillId="0" borderId="3" xfId="0" applyNumberFormat="1" applyFont="1" applyBorder="1" applyAlignment="1">
      <alignment horizontal="right" vertical="center"/>
    </xf>
    <xf numFmtId="10" fontId="11" fillId="0" borderId="3" xfId="0" applyNumberFormat="1" applyFont="1" applyBorder="1" applyAlignment="1">
      <alignment horizontal="center" vertical="center"/>
    </xf>
    <xf numFmtId="0" fontId="5" fillId="2" borderId="4" xfId="0" applyFont="1" applyFill="1" applyBorder="1" applyAlignment="1">
      <alignment vertical="center"/>
    </xf>
    <xf numFmtId="164" fontId="5" fillId="2" borderId="4" xfId="0" applyNumberFormat="1" applyFont="1" applyFill="1" applyBorder="1" applyAlignment="1">
      <alignment vertical="center"/>
    </xf>
    <xf numFmtId="10" fontId="5" fillId="2" borderId="4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wrapText="1"/>
    </xf>
    <xf numFmtId="0" fontId="15" fillId="0" borderId="5" xfId="0" applyFont="1" applyBorder="1" applyAlignment="1">
      <alignment vertical="center"/>
    </xf>
    <xf numFmtId="164" fontId="15" fillId="0" borderId="6" xfId="0" applyNumberFormat="1" applyFont="1" applyBorder="1" applyAlignment="1">
      <alignment vertical="center"/>
    </xf>
    <xf numFmtId="0" fontId="15" fillId="0" borderId="7" xfId="0" applyFont="1" applyBorder="1" applyAlignment="1">
      <alignment horizontal="left" vertical="center"/>
    </xf>
    <xf numFmtId="0" fontId="15" fillId="0" borderId="0" xfId="0" applyFont="1" applyAlignment="1">
      <alignment horizontal="right" vertical="center"/>
    </xf>
    <xf numFmtId="49" fontId="15" fillId="0" borderId="0" xfId="0" applyNumberFormat="1" applyFont="1" applyAlignment="1">
      <alignment horizontal="right" vertical="center"/>
    </xf>
    <xf numFmtId="10" fontId="15" fillId="0" borderId="0" xfId="0" applyNumberFormat="1" applyFont="1" applyAlignment="1">
      <alignment horizontal="center" vertical="center"/>
    </xf>
    <xf numFmtId="0" fontId="8" fillId="6" borderId="3" xfId="0" applyFont="1" applyFill="1" applyBorder="1" applyAlignment="1">
      <alignment horizontal="left" vertical="center"/>
    </xf>
    <xf numFmtId="164" fontId="8" fillId="6" borderId="3" xfId="0" applyNumberFormat="1" applyFont="1" applyFill="1" applyBorder="1" applyAlignment="1">
      <alignment horizontal="right" vertical="center"/>
    </xf>
    <xf numFmtId="10" fontId="8" fillId="6" borderId="3" xfId="0" applyNumberFormat="1" applyFont="1" applyFill="1" applyBorder="1" applyAlignment="1">
      <alignment horizontal="center" vertical="center"/>
    </xf>
    <xf numFmtId="0" fontId="16" fillId="7" borderId="3" xfId="0" applyFont="1" applyFill="1" applyBorder="1" applyAlignment="1">
      <alignment horizontal="left" vertical="center"/>
    </xf>
    <xf numFmtId="164" fontId="16" fillId="7" borderId="3" xfId="0" applyNumberFormat="1" applyFont="1" applyFill="1" applyBorder="1" applyAlignment="1">
      <alignment horizontal="right" vertical="center"/>
    </xf>
    <xf numFmtId="10" fontId="16" fillId="7" borderId="3" xfId="0" applyNumberFormat="1" applyFont="1" applyFill="1" applyBorder="1" applyAlignment="1">
      <alignment horizontal="center" vertical="center"/>
    </xf>
    <xf numFmtId="0" fontId="11" fillId="8" borderId="3" xfId="0" applyFont="1" applyFill="1" applyBorder="1" applyAlignment="1">
      <alignment horizontal="left" vertical="center"/>
    </xf>
    <xf numFmtId="164" fontId="11" fillId="8" borderId="3" xfId="0" applyNumberFormat="1" applyFont="1" applyFill="1" applyBorder="1" applyAlignment="1">
      <alignment horizontal="right" vertical="center"/>
    </xf>
    <xf numFmtId="10" fontId="11" fillId="8" borderId="3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9"/>
  <sheetViews>
    <sheetView tabSelected="1" zoomScaleNormal="100" workbookViewId="0">
      <pane ySplit="7" topLeftCell="A8" activePane="bottomLeft" state="frozen"/>
      <selection pane="bottomLeft" activeCell="A2" sqref="A2:G2"/>
    </sheetView>
  </sheetViews>
  <sheetFormatPr defaultColWidth="9.140625" defaultRowHeight="15" x14ac:dyDescent="0.25"/>
  <cols>
    <col min="1" max="1" width="74" style="1" customWidth="1"/>
    <col min="2" max="5" width="19.7109375" style="1" customWidth="1"/>
    <col min="6" max="6" width="14.85546875" style="1" customWidth="1"/>
    <col min="7" max="7" width="15" style="1" customWidth="1"/>
  </cols>
  <sheetData>
    <row r="1" spans="1:7" s="2" customFormat="1" ht="20.100000000000001" customHeight="1" x14ac:dyDescent="0.2">
      <c r="A1" s="3" t="s">
        <v>0</v>
      </c>
      <c r="B1" s="4"/>
      <c r="C1" s="4"/>
      <c r="D1" s="4"/>
      <c r="E1" s="4"/>
      <c r="F1" s="4"/>
      <c r="G1" s="4"/>
    </row>
    <row r="2" spans="1:7" s="5" customFormat="1" ht="30" customHeight="1" x14ac:dyDescent="0.25">
      <c r="A2" s="57" t="s">
        <v>190</v>
      </c>
      <c r="B2" s="57"/>
      <c r="C2" s="57"/>
      <c r="D2" s="57"/>
      <c r="E2" s="57"/>
      <c r="F2" s="57"/>
      <c r="G2" s="57"/>
    </row>
    <row r="3" spans="1:7" s="5" customFormat="1" ht="30" customHeight="1" x14ac:dyDescent="0.25">
      <c r="A3" s="56" t="s">
        <v>1</v>
      </c>
      <c r="B3" s="56"/>
      <c r="C3" s="56"/>
      <c r="D3" s="56"/>
      <c r="E3" s="56"/>
      <c r="F3" s="56"/>
      <c r="G3" s="56"/>
    </row>
    <row r="4" spans="1:7" s="6" customFormat="1" ht="24.95" customHeight="1" x14ac:dyDescent="0.3">
      <c r="A4" s="56" t="s">
        <v>2</v>
      </c>
      <c r="B4" s="56"/>
      <c r="C4" s="56"/>
      <c r="D4" s="56"/>
      <c r="E4" s="56"/>
      <c r="F4" s="56"/>
      <c r="G4" s="56"/>
    </row>
    <row r="5" spans="1:7" s="7" customFormat="1" ht="24.95" customHeight="1" x14ac:dyDescent="0.25">
      <c r="A5" s="8" t="s">
        <v>3</v>
      </c>
      <c r="B5" s="9"/>
      <c r="C5" s="9"/>
      <c r="D5" s="9"/>
      <c r="E5" s="9"/>
      <c r="F5" s="9"/>
      <c r="G5" s="9"/>
    </row>
    <row r="6" spans="1:7" ht="57.6" customHeight="1" x14ac:dyDescent="0.25">
      <c r="A6" s="10" t="s">
        <v>4</v>
      </c>
      <c r="B6" s="10" t="s">
        <v>5</v>
      </c>
      <c r="C6" s="10" t="s">
        <v>6</v>
      </c>
      <c r="D6" s="10" t="s">
        <v>7</v>
      </c>
      <c r="E6" s="10" t="s">
        <v>8</v>
      </c>
      <c r="F6" s="10" t="s">
        <v>9</v>
      </c>
      <c r="G6" s="10" t="s">
        <v>10</v>
      </c>
    </row>
    <row r="7" spans="1:7" s="11" customFormat="1" ht="15.95" customHeight="1" x14ac:dyDescent="0.25">
      <c r="A7" s="12" t="s">
        <v>11</v>
      </c>
      <c r="B7" s="12">
        <f>COLUMN()</f>
        <v>2</v>
      </c>
      <c r="C7" s="12">
        <f>COLUMN()</f>
        <v>3</v>
      </c>
      <c r="D7" s="12">
        <f>COLUMN()</f>
        <v>4</v>
      </c>
      <c r="E7" s="12">
        <f>COLUMN()</f>
        <v>5</v>
      </c>
      <c r="F7" s="12" t="str">
        <f>_xlfn.CONCAT(TEXT(COLUMN(),"@")," (",TEXT(E7,"@")," / ",TEXT(B7,"@"),")")</f>
        <v>6 (5 / 2)</v>
      </c>
      <c r="G7" s="12" t="str">
        <f>_xlfn.CONCAT(TEXT(COLUMN(),"@")," (",TEXT(E7,"@")," / ",TEXT(D7,"@"),")")</f>
        <v>7 (5 / 4)</v>
      </c>
    </row>
    <row r="8" spans="1:7" s="11" customFormat="1" ht="24.95" customHeight="1" x14ac:dyDescent="0.25">
      <c r="A8" s="13" t="s">
        <v>12</v>
      </c>
      <c r="B8" s="14">
        <v>669084.68000000005</v>
      </c>
      <c r="C8" s="14">
        <v>1456000</v>
      </c>
      <c r="D8" s="14">
        <v>1456000</v>
      </c>
      <c r="E8" s="14">
        <v>738520.7</v>
      </c>
      <c r="F8" s="15">
        <f t="shared" ref="F8:F14" si="0">IF(B8&lt;&gt;0,E8/B8,"-")</f>
        <v>1.1037776264732289</v>
      </c>
      <c r="G8" s="15">
        <f t="shared" ref="G8:G14" si="1">IF(D8&lt;&gt;0,E8/D8,"-")</f>
        <v>0.50722575549450544</v>
      </c>
    </row>
    <row r="9" spans="1:7" s="11" customFormat="1" ht="24.95" customHeight="1" x14ac:dyDescent="0.25">
      <c r="A9" s="13" t="s">
        <v>13</v>
      </c>
      <c r="B9" s="14">
        <v>0</v>
      </c>
      <c r="C9" s="14">
        <v>0</v>
      </c>
      <c r="D9" s="14">
        <v>0</v>
      </c>
      <c r="E9" s="14">
        <v>0</v>
      </c>
      <c r="F9" s="15" t="str">
        <f t="shared" si="0"/>
        <v>-</v>
      </c>
      <c r="G9" s="15" t="str">
        <f t="shared" si="1"/>
        <v>-</v>
      </c>
    </row>
    <row r="10" spans="1:7" s="16" customFormat="1" ht="30" customHeight="1" x14ac:dyDescent="0.25">
      <c r="A10" s="17" t="s">
        <v>14</v>
      </c>
      <c r="B10" s="18">
        <f>B8+B9</f>
        <v>669084.68000000005</v>
      </c>
      <c r="C10" s="18">
        <f>C8+C9</f>
        <v>1456000</v>
      </c>
      <c r="D10" s="18">
        <f>D8+D9</f>
        <v>1456000</v>
      </c>
      <c r="E10" s="18">
        <f>E8+E9</f>
        <v>738520.7</v>
      </c>
      <c r="F10" s="19">
        <f t="shared" si="0"/>
        <v>1.1037776264732289</v>
      </c>
      <c r="G10" s="19">
        <f t="shared" si="1"/>
        <v>0.50722575549450544</v>
      </c>
    </row>
    <row r="11" spans="1:7" s="11" customFormat="1" ht="24.95" customHeight="1" x14ac:dyDescent="0.25">
      <c r="A11" s="13" t="s">
        <v>15</v>
      </c>
      <c r="B11" s="14">
        <v>659143.29</v>
      </c>
      <c r="C11" s="14">
        <v>1453500</v>
      </c>
      <c r="D11" s="14">
        <v>1453500</v>
      </c>
      <c r="E11" s="14">
        <v>724153.89</v>
      </c>
      <c r="F11" s="15">
        <f t="shared" si="0"/>
        <v>1.0986289339302839</v>
      </c>
      <c r="G11" s="15">
        <f t="shared" si="1"/>
        <v>0.49821389060887517</v>
      </c>
    </row>
    <row r="12" spans="1:7" s="11" customFormat="1" ht="24.95" customHeight="1" x14ac:dyDescent="0.25">
      <c r="A12" s="13" t="s">
        <v>16</v>
      </c>
      <c r="B12" s="14">
        <v>8422</v>
      </c>
      <c r="C12" s="14">
        <v>2500</v>
      </c>
      <c r="D12" s="14">
        <v>2500</v>
      </c>
      <c r="E12" s="14">
        <v>3564.19</v>
      </c>
      <c r="F12" s="15">
        <f t="shared" si="0"/>
        <v>0.42319995250534315</v>
      </c>
      <c r="G12" s="15">
        <f t="shared" si="1"/>
        <v>1.4256759999999999</v>
      </c>
    </row>
    <row r="13" spans="1:7" ht="30" customHeight="1" x14ac:dyDescent="0.25">
      <c r="A13" s="17" t="s">
        <v>17</v>
      </c>
      <c r="B13" s="18">
        <f>B11+B12</f>
        <v>667565.29</v>
      </c>
      <c r="C13" s="18">
        <f>C11+C12</f>
        <v>1456000</v>
      </c>
      <c r="D13" s="18">
        <f>D11+D12</f>
        <v>1456000</v>
      </c>
      <c r="E13" s="18">
        <f>E11+E12</f>
        <v>727718.08</v>
      </c>
      <c r="F13" s="19">
        <f t="shared" si="0"/>
        <v>1.0901077256428355</v>
      </c>
      <c r="G13" s="19">
        <f t="shared" si="1"/>
        <v>0.49980637362637359</v>
      </c>
    </row>
    <row r="14" spans="1:7" ht="30" customHeight="1" x14ac:dyDescent="0.25">
      <c r="A14" s="17" t="s">
        <v>18</v>
      </c>
      <c r="B14" s="18">
        <f>B8+B9-B11-B12</f>
        <v>1519.390000000014</v>
      </c>
      <c r="C14" s="18">
        <f>C8+C9-C11-C12</f>
        <v>0</v>
      </c>
      <c r="D14" s="18">
        <f>D8+D9-D11-D12</f>
        <v>0</v>
      </c>
      <c r="E14" s="18">
        <f>E8+E9-E11-E12</f>
        <v>10802.619999999939</v>
      </c>
      <c r="F14" s="19">
        <f t="shared" si="0"/>
        <v>7.1098401332112493</v>
      </c>
      <c r="G14" s="19" t="str">
        <f t="shared" si="1"/>
        <v>-</v>
      </c>
    </row>
    <row r="15" spans="1:7" x14ac:dyDescent="0.25">
      <c r="A15" s="20"/>
      <c r="B15" s="21"/>
      <c r="C15" s="21"/>
      <c r="D15" s="21"/>
      <c r="E15" s="21"/>
      <c r="F15" s="22"/>
      <c r="G15" s="22"/>
    </row>
    <row r="16" spans="1:7" x14ac:dyDescent="0.25">
      <c r="A16" s="20"/>
      <c r="B16" s="21"/>
      <c r="C16" s="21"/>
      <c r="D16" s="21"/>
      <c r="E16" s="21"/>
      <c r="F16" s="22"/>
      <c r="G16" s="22"/>
    </row>
    <row r="17" spans="1:7" s="7" customFormat="1" ht="21.75" customHeight="1" x14ac:dyDescent="0.2">
      <c r="A17" s="23" t="s">
        <v>19</v>
      </c>
      <c r="B17" s="9"/>
      <c r="C17" s="9"/>
      <c r="D17" s="9"/>
      <c r="E17" s="9"/>
      <c r="F17" s="9"/>
      <c r="G17" s="9"/>
    </row>
    <row r="18" spans="1:7" ht="57.6" customHeight="1" x14ac:dyDescent="0.25">
      <c r="A18" s="10" t="s">
        <v>4</v>
      </c>
      <c r="B18" s="10" t="str">
        <f t="shared" ref="B18:G18" si="2">B6</f>
        <v>Ostvarenje /
Izvršenje
01.-06.2025.</v>
      </c>
      <c r="C18" s="10" t="str">
        <f t="shared" si="2"/>
        <v>Izvorni plan
2026.</v>
      </c>
      <c r="D18" s="10" t="str">
        <f t="shared" si="2"/>
        <v>Tekući plan
2026.</v>
      </c>
      <c r="E18" s="10" t="str">
        <f t="shared" si="2"/>
        <v>Ostvarenje /
Izvršenje
01.-06.2026.</v>
      </c>
      <c r="F18" s="10" t="str">
        <f t="shared" si="2"/>
        <v>Indeks
izvršenja
01.-06.2025.</v>
      </c>
      <c r="G18" s="10" t="str">
        <f t="shared" si="2"/>
        <v>Indeks
izvršenja
01.-06.2026.</v>
      </c>
    </row>
    <row r="19" spans="1:7" s="11" customFormat="1" ht="15.95" customHeight="1" x14ac:dyDescent="0.25">
      <c r="A19" s="12" t="s">
        <v>11</v>
      </c>
      <c r="B19" s="12">
        <f>COLUMN()</f>
        <v>2</v>
      </c>
      <c r="C19" s="12">
        <f>COLUMN()</f>
        <v>3</v>
      </c>
      <c r="D19" s="12">
        <f>COLUMN()</f>
        <v>4</v>
      </c>
      <c r="E19" s="12">
        <f>COLUMN()</f>
        <v>5</v>
      </c>
      <c r="F19" s="12" t="str">
        <f>_xlfn.CONCAT(TEXT(COLUMN(),"@")," (",TEXT(E19,"@")," / ",TEXT(B19,"@"),")")</f>
        <v>6 (5 / 2)</v>
      </c>
      <c r="G19" s="12" t="str">
        <f>_xlfn.CONCAT(TEXT(COLUMN(),"@")," (",TEXT(E19,"@")," / ",TEXT(D19,"@"),")")</f>
        <v>7 (5 / 4)</v>
      </c>
    </row>
    <row r="20" spans="1:7" s="11" customFormat="1" ht="24.95" customHeight="1" x14ac:dyDescent="0.25">
      <c r="A20" s="13" t="s">
        <v>20</v>
      </c>
      <c r="B20" s="14">
        <v>0</v>
      </c>
      <c r="C20" s="14">
        <v>0</v>
      </c>
      <c r="D20" s="14">
        <v>0</v>
      </c>
      <c r="E20" s="14">
        <v>0</v>
      </c>
      <c r="F20" s="15" t="str">
        <f t="shared" ref="F20:F25" si="3">IF(B20&lt;&gt;0,E20/B20,"-")</f>
        <v>-</v>
      </c>
      <c r="G20" s="15" t="str">
        <f t="shared" ref="G20:G26" si="4">IF(D20&lt;&gt;0,E20/D20,"-")</f>
        <v>-</v>
      </c>
    </row>
    <row r="21" spans="1:7" s="11" customFormat="1" ht="24.95" customHeight="1" x14ac:dyDescent="0.25">
      <c r="A21" s="13" t="s">
        <v>21</v>
      </c>
      <c r="B21" s="14">
        <v>0</v>
      </c>
      <c r="C21" s="14">
        <v>0</v>
      </c>
      <c r="D21" s="14">
        <v>0</v>
      </c>
      <c r="E21" s="14">
        <v>0</v>
      </c>
      <c r="F21" s="15" t="str">
        <f t="shared" si="3"/>
        <v>-</v>
      </c>
      <c r="G21" s="15" t="str">
        <f t="shared" si="4"/>
        <v>-</v>
      </c>
    </row>
    <row r="22" spans="1:7" s="11" customFormat="1" ht="30" customHeight="1" x14ac:dyDescent="0.25">
      <c r="A22" s="17" t="s">
        <v>22</v>
      </c>
      <c r="B22" s="18">
        <v>1519.39</v>
      </c>
      <c r="C22" s="18">
        <f>C20-C21</f>
        <v>0</v>
      </c>
      <c r="D22" s="18">
        <f>D20-D21</f>
        <v>0</v>
      </c>
      <c r="E22" s="18">
        <v>10802.62</v>
      </c>
      <c r="F22" s="19">
        <f t="shared" si="3"/>
        <v>7.109840133211355</v>
      </c>
      <c r="G22" s="19" t="str">
        <f t="shared" si="4"/>
        <v>-</v>
      </c>
    </row>
    <row r="23" spans="1:7" s="11" customFormat="1" ht="24.95" customHeight="1" x14ac:dyDescent="0.25">
      <c r="A23" s="13" t="s">
        <v>23</v>
      </c>
      <c r="B23" s="14">
        <v>3901.91</v>
      </c>
      <c r="C23" s="14">
        <v>0</v>
      </c>
      <c r="D23" s="14">
        <v>0</v>
      </c>
      <c r="E23" s="14">
        <v>-108141.47</v>
      </c>
      <c r="F23" s="15">
        <f t="shared" si="3"/>
        <v>-27.715008803380911</v>
      </c>
      <c r="G23" s="15" t="str">
        <f t="shared" si="4"/>
        <v>-</v>
      </c>
    </row>
    <row r="24" spans="1:7" s="11" customFormat="1" ht="24.95" customHeight="1" x14ac:dyDescent="0.25">
      <c r="A24" s="13" t="s">
        <v>24</v>
      </c>
      <c r="B24" s="14">
        <v>5421.3</v>
      </c>
      <c r="C24" s="14">
        <v>0</v>
      </c>
      <c r="D24" s="14">
        <v>0</v>
      </c>
      <c r="E24" s="14">
        <v>-97338.85</v>
      </c>
      <c r="F24" s="15">
        <f t="shared" si="3"/>
        <v>-17.954890893328169</v>
      </c>
      <c r="G24" s="15" t="str">
        <f t="shared" si="4"/>
        <v>-</v>
      </c>
    </row>
    <row r="25" spans="1:7" ht="30" customHeight="1" x14ac:dyDescent="0.25">
      <c r="A25" s="17" t="s">
        <v>25</v>
      </c>
      <c r="B25" s="18">
        <f>B20-B21+B23-B24</f>
        <v>-1519.3900000000003</v>
      </c>
      <c r="C25" s="18">
        <f>C20-C21+C23-C24</f>
        <v>0</v>
      </c>
      <c r="D25" s="18">
        <f>D20-D21+D23-D24</f>
        <v>0</v>
      </c>
      <c r="E25" s="18">
        <f>E20-E21+E23-E24</f>
        <v>-10802.619999999995</v>
      </c>
      <c r="F25" s="19">
        <f t="shared" si="3"/>
        <v>7.1098401332113497</v>
      </c>
      <c r="G25" s="19" t="str">
        <f t="shared" si="4"/>
        <v>-</v>
      </c>
    </row>
    <row r="26" spans="1:7" ht="30" customHeight="1" x14ac:dyDescent="0.25">
      <c r="A26" s="17" t="s">
        <v>26</v>
      </c>
      <c r="B26" s="18">
        <f>B14+B25</f>
        <v>1.3642420526593924E-11</v>
      </c>
      <c r="C26" s="18">
        <f>C14+C25</f>
        <v>0</v>
      </c>
      <c r="D26" s="18">
        <f>D14+D25</f>
        <v>0</v>
      </c>
      <c r="E26" s="18">
        <f>E14+E25</f>
        <v>-5.6388671509921551E-11</v>
      </c>
      <c r="F26" s="19">
        <v>0</v>
      </c>
      <c r="G26" s="19" t="str">
        <f t="shared" si="4"/>
        <v>-</v>
      </c>
    </row>
    <row r="27" spans="1:7" x14ac:dyDescent="0.25">
      <c r="A27" s="11"/>
      <c r="B27" s="11"/>
      <c r="C27" s="11"/>
      <c r="D27" s="11"/>
      <c r="E27" s="11"/>
      <c r="F27" s="11"/>
      <c r="G27" s="11"/>
    </row>
    <row r="28" spans="1:7" x14ac:dyDescent="0.25">
      <c r="A28" s="11"/>
      <c r="B28" s="11"/>
      <c r="C28" s="11"/>
      <c r="D28" s="11"/>
      <c r="E28" s="11"/>
      <c r="F28" s="11"/>
      <c r="G28" s="11"/>
    </row>
    <row r="29" spans="1:7" x14ac:dyDescent="0.25">
      <c r="C29" s="24"/>
    </row>
  </sheetData>
  <mergeCells count="3">
    <mergeCell ref="A4:G4"/>
    <mergeCell ref="A2:G2"/>
    <mergeCell ref="A3:G3"/>
  </mergeCells>
  <pageMargins left="0.39370078740157499" right="0.39370078740157499" top="0.39370078740157499" bottom="0.511811023622047" header="0" footer="0.31496062992126"/>
  <pageSetup paperSize="9" scale="10" fitToHeight="0" orientation="portrait" r:id="rId1"/>
  <headerFooter>
    <oddFooter>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36"/>
  <sheetViews>
    <sheetView zoomScaleNormal="100" workbookViewId="0">
      <pane ySplit="6" topLeftCell="A109" activePane="bottomLeft" state="frozen"/>
      <selection pane="bottomLeft" activeCell="D135" sqref="D135"/>
    </sheetView>
  </sheetViews>
  <sheetFormatPr defaultColWidth="9.140625" defaultRowHeight="15" x14ac:dyDescent="0.25"/>
  <cols>
    <col min="1" max="1" width="73.7109375" style="1" customWidth="1"/>
    <col min="2" max="5" width="19.7109375" style="1" customWidth="1"/>
    <col min="6" max="7" width="15" style="1" customWidth="1"/>
  </cols>
  <sheetData>
    <row r="1" spans="1:7" s="5" customFormat="1" ht="30" customHeight="1" x14ac:dyDescent="0.25">
      <c r="A1" s="56" t="s">
        <v>1</v>
      </c>
      <c r="B1" s="56"/>
      <c r="C1" s="56"/>
      <c r="D1" s="56"/>
      <c r="E1" s="56"/>
      <c r="F1" s="56"/>
      <c r="G1" s="56"/>
    </row>
    <row r="2" spans="1:7" s="5" customFormat="1" ht="30" customHeight="1" x14ac:dyDescent="0.25">
      <c r="A2" s="56" t="s">
        <v>27</v>
      </c>
      <c r="B2" s="56"/>
      <c r="C2" s="56"/>
      <c r="D2" s="56"/>
      <c r="E2" s="56"/>
      <c r="F2" s="56"/>
      <c r="G2" s="56"/>
    </row>
    <row r="3" spans="1:7" s="6" customFormat="1" ht="24.95" customHeight="1" x14ac:dyDescent="0.3">
      <c r="A3" s="56" t="s">
        <v>28</v>
      </c>
      <c r="B3" s="56"/>
      <c r="C3" s="56"/>
      <c r="D3" s="56"/>
      <c r="E3" s="56"/>
      <c r="F3" s="56"/>
      <c r="G3" s="56"/>
    </row>
    <row r="4" spans="1:7" s="7" customFormat="1" ht="24.95" customHeight="1" x14ac:dyDescent="0.25">
      <c r="A4" s="8" t="s">
        <v>29</v>
      </c>
      <c r="B4" s="9"/>
      <c r="C4" s="9"/>
      <c r="D4" s="9"/>
      <c r="E4" s="9"/>
      <c r="F4" s="9"/>
      <c r="G4" s="9"/>
    </row>
    <row r="5" spans="1:7" ht="57.6" customHeight="1" x14ac:dyDescent="0.25">
      <c r="A5" s="10" t="s">
        <v>30</v>
      </c>
      <c r="B5" s="10" t="s">
        <v>5</v>
      </c>
      <c r="C5" s="10" t="s">
        <v>6</v>
      </c>
      <c r="D5" s="10" t="s">
        <v>7</v>
      </c>
      <c r="E5" s="10" t="s">
        <v>8</v>
      </c>
      <c r="F5" s="10" t="s">
        <v>9</v>
      </c>
      <c r="G5" s="10" t="s">
        <v>10</v>
      </c>
    </row>
    <row r="6" spans="1:7" s="11" customFormat="1" ht="15.95" customHeight="1" x14ac:dyDescent="0.25">
      <c r="A6" s="12" t="s">
        <v>11</v>
      </c>
      <c r="B6" s="12">
        <f>COLUMN()</f>
        <v>2</v>
      </c>
      <c r="C6" s="12">
        <v>3</v>
      </c>
      <c r="D6" s="12">
        <f>COLUMN()</f>
        <v>4</v>
      </c>
      <c r="E6" s="12">
        <f>COLUMN()</f>
        <v>5</v>
      </c>
      <c r="F6" s="12" t="str">
        <f>_xlfn.CONCAT(TEXT(COLUMN(),"@")," (",TEXT(E6,"@")," / ",TEXT(B6,"@"),")")</f>
        <v>6 (5 / 2)</v>
      </c>
      <c r="G6" s="12" t="str">
        <f>_xlfn.CONCAT(TEXT(COLUMN(),"@")," (",TEXT(E6,"@")," / ",TEXT(D6,"@"),")")</f>
        <v>7 (5 / 4)</v>
      </c>
    </row>
    <row r="7" spans="1:7" x14ac:dyDescent="0.25">
      <c r="A7" s="25" t="s">
        <v>12</v>
      </c>
      <c r="B7" s="26">
        <f>SUBTOTAL(9,B10:B24)</f>
        <v>669084.67999999993</v>
      </c>
      <c r="C7" s="26">
        <v>1456000</v>
      </c>
      <c r="D7" s="26">
        <f>SUBTOTAL(9,D10:D24)</f>
        <v>1456000</v>
      </c>
      <c r="E7" s="26">
        <f>SUBTOTAL(9,E10:E24)</f>
        <v>738520.70000000007</v>
      </c>
      <c r="F7" s="27">
        <f t="shared" ref="F7:F25" si="0">IF(B7&lt;&gt;0,E7/B7,"-")</f>
        <v>1.1037776264732293</v>
      </c>
      <c r="G7" s="27">
        <v>0.50722575549450555</v>
      </c>
    </row>
    <row r="8" spans="1:7" x14ac:dyDescent="0.25">
      <c r="A8" s="28" t="s">
        <v>31</v>
      </c>
      <c r="B8" s="29">
        <f>SUBTOTAL(9,B10:B10)</f>
        <v>3296.97</v>
      </c>
      <c r="C8" s="29">
        <v>17300</v>
      </c>
      <c r="D8" s="29">
        <f>SUBTOTAL(9,D10:D10)</f>
        <v>17300</v>
      </c>
      <c r="E8" s="29">
        <f>SUBTOTAL(9,E10:E10)</f>
        <v>4136.3600000000006</v>
      </c>
      <c r="F8" s="30">
        <f t="shared" si="0"/>
        <v>1.2545943699821354</v>
      </c>
      <c r="G8" s="30">
        <v>0.23909595375722548</v>
      </c>
    </row>
    <row r="9" spans="1:7" x14ac:dyDescent="0.25">
      <c r="A9" s="31" t="s">
        <v>32</v>
      </c>
      <c r="B9" s="32">
        <f>SUBTOTAL(9,B10:B10)</f>
        <v>3296.97</v>
      </c>
      <c r="C9" s="32"/>
      <c r="D9" s="32">
        <f>SUBTOTAL(9,D10:D10)</f>
        <v>17300</v>
      </c>
      <c r="E9" s="32">
        <f>SUBTOTAL(9,E10:E10)</f>
        <v>4136.3600000000006</v>
      </c>
      <c r="F9" s="33">
        <f t="shared" si="0"/>
        <v>1.2545943699821354</v>
      </c>
      <c r="G9" s="33"/>
    </row>
    <row r="10" spans="1:7" x14ac:dyDescent="0.25">
      <c r="A10" s="34" t="s">
        <v>33</v>
      </c>
      <c r="B10" s="35">
        <v>3296.97</v>
      </c>
      <c r="C10" s="35"/>
      <c r="D10" s="35">
        <v>17300</v>
      </c>
      <c r="E10" s="35">
        <v>4136.3600000000006</v>
      </c>
      <c r="F10" s="36">
        <f t="shared" si="0"/>
        <v>1.2545943699821354</v>
      </c>
      <c r="G10" s="36"/>
    </row>
    <row r="11" spans="1:7" x14ac:dyDescent="0.25">
      <c r="A11" s="28" t="s">
        <v>34</v>
      </c>
      <c r="B11" s="29">
        <f>SUBTOTAL(9,B13:B15)</f>
        <v>133716.9</v>
      </c>
      <c r="C11" s="29">
        <v>234680</v>
      </c>
      <c r="D11" s="29">
        <f>SUBTOTAL(9,D13:D15)</f>
        <v>234680</v>
      </c>
      <c r="E11" s="29">
        <f>SUBTOTAL(9,E13:E15)</f>
        <v>131680.19</v>
      </c>
      <c r="F11" s="30">
        <f t="shared" si="0"/>
        <v>0.98476849223994878</v>
      </c>
      <c r="G11" s="30">
        <v>0.56110529231293682</v>
      </c>
    </row>
    <row r="12" spans="1:7" x14ac:dyDescent="0.25">
      <c r="A12" s="31" t="s">
        <v>35</v>
      </c>
      <c r="B12" s="32">
        <f>SUBTOTAL(9,B13:B13)</f>
        <v>352.11</v>
      </c>
      <c r="C12" s="32"/>
      <c r="D12" s="32">
        <f>SUBTOTAL(9,D13:D13)</f>
        <v>100</v>
      </c>
      <c r="E12" s="32">
        <f>SUBTOTAL(9,E13:E13)</f>
        <v>0</v>
      </c>
      <c r="F12" s="33">
        <f t="shared" si="0"/>
        <v>0</v>
      </c>
      <c r="G12" s="33"/>
    </row>
    <row r="13" spans="1:7" x14ac:dyDescent="0.25">
      <c r="A13" s="34" t="s">
        <v>36</v>
      </c>
      <c r="B13" s="35">
        <v>352.11</v>
      </c>
      <c r="C13" s="35"/>
      <c r="D13" s="35">
        <v>100</v>
      </c>
      <c r="E13" s="35">
        <v>0</v>
      </c>
      <c r="F13" s="36">
        <f t="shared" si="0"/>
        <v>0</v>
      </c>
      <c r="G13" s="36"/>
    </row>
    <row r="14" spans="1:7" x14ac:dyDescent="0.25">
      <c r="A14" s="31" t="s">
        <v>37</v>
      </c>
      <c r="B14" s="32">
        <f>SUBTOTAL(9,B15:B15)</f>
        <v>133364.79</v>
      </c>
      <c r="C14" s="32"/>
      <c r="D14" s="32">
        <f>SUBTOTAL(9,D15:D15)</f>
        <v>234580</v>
      </c>
      <c r="E14" s="32">
        <f>SUBTOTAL(9,E15:E15)</f>
        <v>131680.19</v>
      </c>
      <c r="F14" s="33">
        <f t="shared" si="0"/>
        <v>0.98736848009133438</v>
      </c>
      <c r="G14" s="33"/>
    </row>
    <row r="15" spans="1:7" x14ac:dyDescent="0.25">
      <c r="A15" s="34" t="s">
        <v>38</v>
      </c>
      <c r="B15" s="35">
        <v>133364.79</v>
      </c>
      <c r="C15" s="35"/>
      <c r="D15" s="35">
        <v>234580</v>
      </c>
      <c r="E15" s="35">
        <v>131680.19</v>
      </c>
      <c r="F15" s="36">
        <f t="shared" si="0"/>
        <v>0.98736848009133438</v>
      </c>
      <c r="G15" s="36"/>
    </row>
    <row r="16" spans="1:7" x14ac:dyDescent="0.25">
      <c r="A16" s="28" t="s">
        <v>39</v>
      </c>
      <c r="B16" s="29">
        <f>SUBTOTAL(9,B18:B20)</f>
        <v>1122.18</v>
      </c>
      <c r="C16" s="29">
        <v>2400</v>
      </c>
      <c r="D16" s="29">
        <f>SUBTOTAL(9,D18:D20)</f>
        <v>2400</v>
      </c>
      <c r="E16" s="29">
        <f>SUBTOTAL(9,E18:E20)</f>
        <v>712.08</v>
      </c>
      <c r="F16" s="30">
        <f t="shared" si="0"/>
        <v>0.63455060685451536</v>
      </c>
      <c r="G16" s="30">
        <v>0.29670000000000002</v>
      </c>
    </row>
    <row r="17" spans="1:7" x14ac:dyDescent="0.25">
      <c r="A17" s="31" t="s">
        <v>40</v>
      </c>
      <c r="B17" s="32">
        <f>SUBTOTAL(9,B18:B18)</f>
        <v>1122.18</v>
      </c>
      <c r="C17" s="32"/>
      <c r="D17" s="32">
        <f>SUBTOTAL(9,D18:D18)</f>
        <v>1400</v>
      </c>
      <c r="E17" s="32">
        <f>SUBTOTAL(9,E18:E18)</f>
        <v>712.08</v>
      </c>
      <c r="F17" s="33">
        <f t="shared" si="0"/>
        <v>0.63455060685451536</v>
      </c>
      <c r="G17" s="33"/>
    </row>
    <row r="18" spans="1:7" x14ac:dyDescent="0.25">
      <c r="A18" s="34" t="s">
        <v>41</v>
      </c>
      <c r="B18" s="35">
        <v>1122.18</v>
      </c>
      <c r="C18" s="35"/>
      <c r="D18" s="35">
        <v>1400</v>
      </c>
      <c r="E18" s="35">
        <v>712.08</v>
      </c>
      <c r="F18" s="36">
        <f t="shared" si="0"/>
        <v>0.63455060685451536</v>
      </c>
      <c r="G18" s="36"/>
    </row>
    <row r="19" spans="1:7" x14ac:dyDescent="0.25">
      <c r="A19" s="31" t="s">
        <v>42</v>
      </c>
      <c r="B19" s="32">
        <f>SUBTOTAL(9,B20:B20)</f>
        <v>0</v>
      </c>
      <c r="C19" s="32"/>
      <c r="D19" s="32">
        <f>SUBTOTAL(9,D20:D20)</f>
        <v>1000</v>
      </c>
      <c r="E19" s="32">
        <f>SUBTOTAL(9,E20:E20)</f>
        <v>0</v>
      </c>
      <c r="F19" s="33" t="str">
        <f t="shared" si="0"/>
        <v>-</v>
      </c>
      <c r="G19" s="33"/>
    </row>
    <row r="20" spans="1:7" x14ac:dyDescent="0.25">
      <c r="A20" s="34" t="s">
        <v>43</v>
      </c>
      <c r="B20" s="35">
        <v>0</v>
      </c>
      <c r="C20" s="35"/>
      <c r="D20" s="35">
        <v>1000</v>
      </c>
      <c r="E20" s="35">
        <v>0</v>
      </c>
      <c r="F20" s="36" t="str">
        <f t="shared" si="0"/>
        <v>-</v>
      </c>
      <c r="G20" s="36"/>
    </row>
    <row r="21" spans="1:7" x14ac:dyDescent="0.25">
      <c r="A21" s="28" t="s">
        <v>44</v>
      </c>
      <c r="B21" s="29">
        <f>SUBTOTAL(9,B23:B24)</f>
        <v>530948.63</v>
      </c>
      <c r="C21" s="29">
        <v>1201620</v>
      </c>
      <c r="D21" s="29">
        <f>SUBTOTAL(9,D23:D24)</f>
        <v>1201620</v>
      </c>
      <c r="E21" s="29">
        <f>SUBTOTAL(9,E23:E24)</f>
        <v>601992.07000000007</v>
      </c>
      <c r="F21" s="30">
        <f t="shared" si="0"/>
        <v>1.1338047336142483</v>
      </c>
      <c r="G21" s="30">
        <v>0.50098373029743182</v>
      </c>
    </row>
    <row r="22" spans="1:7" x14ac:dyDescent="0.25">
      <c r="A22" s="31" t="s">
        <v>45</v>
      </c>
      <c r="B22" s="32">
        <f>SUBTOTAL(9,B23:B24)</f>
        <v>530948.63</v>
      </c>
      <c r="C22" s="32"/>
      <c r="D22" s="32">
        <f>SUBTOTAL(9,D23:D24)</f>
        <v>1201620</v>
      </c>
      <c r="E22" s="32">
        <f>SUBTOTAL(9,E23:E24)</f>
        <v>601992.07000000007</v>
      </c>
      <c r="F22" s="33">
        <f t="shared" si="0"/>
        <v>1.1338047336142483</v>
      </c>
      <c r="G22" s="33"/>
    </row>
    <row r="23" spans="1:7" x14ac:dyDescent="0.25">
      <c r="A23" s="34" t="s">
        <v>46</v>
      </c>
      <c r="B23" s="35">
        <v>525108.63</v>
      </c>
      <c r="C23" s="35"/>
      <c r="D23" s="35">
        <v>1199120</v>
      </c>
      <c r="E23" s="35">
        <v>601992.07000000007</v>
      </c>
      <c r="F23" s="36">
        <f t="shared" si="0"/>
        <v>1.1464143523979029</v>
      </c>
      <c r="G23" s="36"/>
    </row>
    <row r="24" spans="1:7" x14ac:dyDescent="0.25">
      <c r="A24" s="34" t="s">
        <v>47</v>
      </c>
      <c r="B24" s="35">
        <v>5840</v>
      </c>
      <c r="C24" s="35"/>
      <c r="D24" s="35">
        <v>2500</v>
      </c>
      <c r="E24" s="35">
        <v>0</v>
      </c>
      <c r="F24" s="36">
        <f t="shared" si="0"/>
        <v>0</v>
      </c>
      <c r="G24" s="36"/>
    </row>
    <row r="25" spans="1:7" ht="20.100000000000001" customHeight="1" x14ac:dyDescent="0.25">
      <c r="A25" s="37" t="s">
        <v>48</v>
      </c>
      <c r="B25" s="38">
        <f>IFERROR(SUBTOTAL(9,B10:B24),0)</f>
        <v>669084.67999999993</v>
      </c>
      <c r="C25" s="38">
        <v>1456000</v>
      </c>
      <c r="D25" s="38">
        <f>IFERROR(SUBTOTAL(9,D10:D24),0)</f>
        <v>1456000</v>
      </c>
      <c r="E25" s="38">
        <f>IFERROR(SUBTOTAL(9,E10:E24),0)</f>
        <v>738520.70000000007</v>
      </c>
      <c r="F25" s="39">
        <f t="shared" si="0"/>
        <v>1.1037776264732293</v>
      </c>
      <c r="G25" s="39">
        <v>0.50722575549450555</v>
      </c>
    </row>
    <row r="26" spans="1:7" x14ac:dyDescent="0.25">
      <c r="A26" s="11"/>
      <c r="B26" s="11"/>
      <c r="C26" s="11"/>
      <c r="D26" s="11"/>
      <c r="E26" s="11"/>
      <c r="F26" s="11"/>
      <c r="G26" s="11"/>
    </row>
    <row r="27" spans="1:7" x14ac:dyDescent="0.25">
      <c r="A27" s="11"/>
      <c r="B27" s="11"/>
      <c r="C27" s="11"/>
      <c r="D27" s="11"/>
      <c r="E27" s="11"/>
      <c r="F27" s="11"/>
      <c r="G27" s="11"/>
    </row>
    <row r="28" spans="1:7" s="7" customFormat="1" ht="24.95" customHeight="1" x14ac:dyDescent="0.25">
      <c r="A28" s="8" t="s">
        <v>49</v>
      </c>
      <c r="B28" s="9"/>
      <c r="C28" s="9"/>
      <c r="D28" s="9"/>
      <c r="E28" s="9"/>
      <c r="F28" s="9"/>
      <c r="G28" s="9"/>
    </row>
    <row r="29" spans="1:7" ht="57.6" customHeight="1" x14ac:dyDescent="0.25">
      <c r="A29" s="40" t="s">
        <v>30</v>
      </c>
      <c r="B29" s="10" t="s">
        <v>5</v>
      </c>
      <c r="C29" s="10" t="s">
        <v>6</v>
      </c>
      <c r="D29" s="10" t="s">
        <v>7</v>
      </c>
      <c r="E29" s="10" t="s">
        <v>8</v>
      </c>
      <c r="F29" s="10" t="s">
        <v>9</v>
      </c>
      <c r="G29" s="10" t="s">
        <v>10</v>
      </c>
    </row>
    <row r="30" spans="1:7" s="11" customFormat="1" ht="15.95" customHeight="1" x14ac:dyDescent="0.25">
      <c r="A30" s="12" t="s">
        <v>11</v>
      </c>
      <c r="B30" s="12">
        <f>COLUMN()</f>
        <v>2</v>
      </c>
      <c r="C30" s="12">
        <v>3</v>
      </c>
      <c r="D30" s="12">
        <f>COLUMN()</f>
        <v>4</v>
      </c>
      <c r="E30" s="12">
        <f>COLUMN()</f>
        <v>5</v>
      </c>
      <c r="F30" s="12" t="str">
        <f>_xlfn.CONCAT(TEXT(COLUMN(),"@")," (",TEXT(E30,"@")," / ",TEXT(B30,"@"),")")</f>
        <v>6 (5 / 2)</v>
      </c>
      <c r="G30" s="12" t="str">
        <f>_xlfn.CONCAT(TEXT(COLUMN(),"@")," (",TEXT(E30,"@")," / ",TEXT(D30,"@"),")")</f>
        <v>7 (5 / 4)</v>
      </c>
    </row>
    <row r="31" spans="1:7" x14ac:dyDescent="0.25">
      <c r="A31" s="25" t="s">
        <v>15</v>
      </c>
      <c r="B31" s="26">
        <f>SUBTOTAL(9,B34:B78)</f>
        <v>667565.29000000015</v>
      </c>
      <c r="C31" s="26">
        <v>1453500</v>
      </c>
      <c r="D31" s="26">
        <f>SUBTOTAL(9,D34:D68)</f>
        <v>1453500</v>
      </c>
      <c r="E31" s="26">
        <f>SUBTOTAL(9,E34:E68)</f>
        <v>724153.89000000036</v>
      </c>
      <c r="F31" s="27">
        <f t="shared" ref="F31:F62" si="1">IF(B31&lt;&gt;0,E31/B31,"-")</f>
        <v>1.0847686373867644</v>
      </c>
      <c r="G31" s="27">
        <v>0.49821389060887539</v>
      </c>
    </row>
    <row r="32" spans="1:7" x14ac:dyDescent="0.25">
      <c r="A32" s="28" t="s">
        <v>50</v>
      </c>
      <c r="B32" s="29">
        <f>SUBTOTAL(9,B34:B38)</f>
        <v>552811.44999999995</v>
      </c>
      <c r="C32" s="29">
        <v>1199170</v>
      </c>
      <c r="D32" s="29">
        <f>SUBTOTAL(9,D34:D38)</f>
        <v>1199170</v>
      </c>
      <c r="E32" s="29">
        <f>SUBTOTAL(9,E34:E38)</f>
        <v>599827.35000000009</v>
      </c>
      <c r="F32" s="30">
        <f t="shared" si="1"/>
        <v>1.0850487087414709</v>
      </c>
      <c r="G32" s="30">
        <v>0.50020209811786498</v>
      </c>
    </row>
    <row r="33" spans="1:7" x14ac:dyDescent="0.25">
      <c r="A33" s="31" t="s">
        <v>51</v>
      </c>
      <c r="B33" s="32">
        <f>SUBTOTAL(9,B34:B34)</f>
        <v>481417.44999999995</v>
      </c>
      <c r="C33" s="32"/>
      <c r="D33" s="32">
        <f>SUBTOTAL(9,D34:D34)</f>
        <v>1021400</v>
      </c>
      <c r="E33" s="32">
        <f>SUBTOTAL(9,E34:E34)</f>
        <v>505692.55000000005</v>
      </c>
      <c r="F33" s="33">
        <f t="shared" si="1"/>
        <v>1.0504242212242205</v>
      </c>
      <c r="G33" s="33"/>
    </row>
    <row r="34" spans="1:7" x14ac:dyDescent="0.25">
      <c r="A34" s="34" t="s">
        <v>52</v>
      </c>
      <c r="B34" s="35">
        <v>481417.44999999995</v>
      </c>
      <c r="C34" s="35"/>
      <c r="D34" s="35">
        <v>1021400</v>
      </c>
      <c r="E34" s="35">
        <v>505692.55000000005</v>
      </c>
      <c r="F34" s="36">
        <f t="shared" si="1"/>
        <v>1.0504242212242205</v>
      </c>
      <c r="G34" s="36"/>
    </row>
    <row r="35" spans="1:7" x14ac:dyDescent="0.25">
      <c r="A35" s="31" t="s">
        <v>53</v>
      </c>
      <c r="B35" s="32">
        <f>SUBTOTAL(9,B36:B36)</f>
        <v>15387.25</v>
      </c>
      <c r="C35" s="32"/>
      <c r="D35" s="32">
        <f>SUBTOTAL(9,D36:D36)</f>
        <v>47270</v>
      </c>
      <c r="E35" s="32">
        <f>SUBTOTAL(9,E36:E36)</f>
        <v>26655.530000000002</v>
      </c>
      <c r="F35" s="33">
        <f t="shared" si="1"/>
        <v>1.7323127914344669</v>
      </c>
      <c r="G35" s="33"/>
    </row>
    <row r="36" spans="1:7" x14ac:dyDescent="0.25">
      <c r="A36" s="34" t="s">
        <v>54</v>
      </c>
      <c r="B36" s="35">
        <v>15387.25</v>
      </c>
      <c r="C36" s="35"/>
      <c r="D36" s="35">
        <v>47270</v>
      </c>
      <c r="E36" s="35">
        <v>26655.530000000002</v>
      </c>
      <c r="F36" s="36">
        <f t="shared" si="1"/>
        <v>1.7323127914344669</v>
      </c>
      <c r="G36" s="36"/>
    </row>
    <row r="37" spans="1:7" x14ac:dyDescent="0.25">
      <c r="A37" s="31" t="s">
        <v>55</v>
      </c>
      <c r="B37" s="32">
        <f>SUBTOTAL(9,B38:B38)</f>
        <v>56006.75</v>
      </c>
      <c r="C37" s="32"/>
      <c r="D37" s="32">
        <f>SUBTOTAL(9,D38:D38)</f>
        <v>130500</v>
      </c>
      <c r="E37" s="32">
        <f>SUBTOTAL(9,E38:E38)</f>
        <v>67479.27</v>
      </c>
      <c r="F37" s="33">
        <f t="shared" si="1"/>
        <v>1.2048417378262442</v>
      </c>
      <c r="G37" s="33"/>
    </row>
    <row r="38" spans="1:7" x14ac:dyDescent="0.25">
      <c r="A38" s="34" t="s">
        <v>56</v>
      </c>
      <c r="B38" s="35">
        <v>56006.75</v>
      </c>
      <c r="C38" s="35"/>
      <c r="D38" s="35">
        <v>130500</v>
      </c>
      <c r="E38" s="35">
        <v>67479.27</v>
      </c>
      <c r="F38" s="36">
        <f t="shared" si="1"/>
        <v>1.2048417378262442</v>
      </c>
      <c r="G38" s="36"/>
    </row>
    <row r="39" spans="1:7" x14ac:dyDescent="0.25">
      <c r="A39" s="28" t="s">
        <v>57</v>
      </c>
      <c r="B39" s="29">
        <f>SUBTOTAL(9,B41:B64)</f>
        <v>105514.55999999998</v>
      </c>
      <c r="C39" s="29">
        <v>252720</v>
      </c>
      <c r="D39" s="29">
        <f>SUBTOTAL(9,D41:D64)</f>
        <v>252720</v>
      </c>
      <c r="E39" s="29">
        <f>SUBTOTAL(9,E41:E64)</f>
        <v>123428.41999999997</v>
      </c>
      <c r="F39" s="30">
        <f t="shared" si="1"/>
        <v>1.1697761901295896</v>
      </c>
      <c r="G39" s="30">
        <v>0.48839988920544464</v>
      </c>
    </row>
    <row r="40" spans="1:7" x14ac:dyDescent="0.25">
      <c r="A40" s="31" t="s">
        <v>58</v>
      </c>
      <c r="B40" s="32">
        <f>SUBTOTAL(9,B41:B43)</f>
        <v>14686.89</v>
      </c>
      <c r="C40" s="32"/>
      <c r="D40" s="32">
        <f>SUBTOTAL(9,D41:D43)</f>
        <v>34720</v>
      </c>
      <c r="E40" s="32">
        <f>SUBTOTAL(9,E41:E43)</f>
        <v>13611.21</v>
      </c>
      <c r="F40" s="33">
        <f t="shared" si="1"/>
        <v>0.92675917093407789</v>
      </c>
      <c r="G40" s="33"/>
    </row>
    <row r="41" spans="1:7" x14ac:dyDescent="0.25">
      <c r="A41" s="34" t="s">
        <v>59</v>
      </c>
      <c r="B41" s="35">
        <v>712.49</v>
      </c>
      <c r="C41" s="35"/>
      <c r="D41" s="35">
        <v>2200</v>
      </c>
      <c r="E41" s="35">
        <v>1499.54</v>
      </c>
      <c r="F41" s="36">
        <f t="shared" si="1"/>
        <v>2.1046470827660739</v>
      </c>
      <c r="G41" s="36"/>
    </row>
    <row r="42" spans="1:7" x14ac:dyDescent="0.25">
      <c r="A42" s="34" t="s">
        <v>60</v>
      </c>
      <c r="B42" s="35">
        <v>12326.4</v>
      </c>
      <c r="C42" s="35"/>
      <c r="D42" s="35">
        <v>27820</v>
      </c>
      <c r="E42" s="35">
        <v>11625.67</v>
      </c>
      <c r="F42" s="36">
        <f t="shared" si="1"/>
        <v>0.94315209631360331</v>
      </c>
      <c r="G42" s="36"/>
    </row>
    <row r="43" spans="1:7" x14ac:dyDescent="0.25">
      <c r="A43" s="34" t="s">
        <v>61</v>
      </c>
      <c r="B43" s="35">
        <v>1648</v>
      </c>
      <c r="C43" s="35"/>
      <c r="D43" s="35">
        <v>4700</v>
      </c>
      <c r="E43" s="35">
        <v>486</v>
      </c>
      <c r="F43" s="36">
        <f t="shared" si="1"/>
        <v>0.2949029126213592</v>
      </c>
      <c r="G43" s="36"/>
    </row>
    <row r="44" spans="1:7" x14ac:dyDescent="0.25">
      <c r="A44" s="31" t="s">
        <v>62</v>
      </c>
      <c r="B44" s="32">
        <f>SUBTOTAL(9,B45:B50)</f>
        <v>69870.11</v>
      </c>
      <c r="C44" s="32"/>
      <c r="D44" s="32">
        <f>SUBTOTAL(9,D45:D50)</f>
        <v>168000</v>
      </c>
      <c r="E44" s="32">
        <f>SUBTOTAL(9,E45:E50)</f>
        <v>78420.659999999989</v>
      </c>
      <c r="F44" s="33">
        <f t="shared" si="1"/>
        <v>1.1223777950256553</v>
      </c>
      <c r="G44" s="33"/>
    </row>
    <row r="45" spans="1:7" x14ac:dyDescent="0.25">
      <c r="A45" s="34" t="s">
        <v>63</v>
      </c>
      <c r="B45" s="35">
        <v>13287.72</v>
      </c>
      <c r="C45" s="35"/>
      <c r="D45" s="35">
        <v>39900</v>
      </c>
      <c r="E45" s="35">
        <v>16076.68</v>
      </c>
      <c r="F45" s="36">
        <f t="shared" si="1"/>
        <v>1.2098900338056493</v>
      </c>
      <c r="G45" s="36"/>
    </row>
    <row r="46" spans="1:7" x14ac:dyDescent="0.25">
      <c r="A46" s="34" t="s">
        <v>64</v>
      </c>
      <c r="B46" s="35">
        <v>39165.67</v>
      </c>
      <c r="C46" s="35"/>
      <c r="D46" s="35">
        <v>82600</v>
      </c>
      <c r="E46" s="35">
        <v>46725.49</v>
      </c>
      <c r="F46" s="36">
        <f t="shared" si="1"/>
        <v>1.19302159263457</v>
      </c>
      <c r="G46" s="36"/>
    </row>
    <row r="47" spans="1:7" x14ac:dyDescent="0.25">
      <c r="A47" s="34" t="s">
        <v>65</v>
      </c>
      <c r="B47" s="35">
        <v>14953.16</v>
      </c>
      <c r="C47" s="35"/>
      <c r="D47" s="35">
        <v>33500</v>
      </c>
      <c r="E47" s="35">
        <v>14874.37</v>
      </c>
      <c r="F47" s="36">
        <f t="shared" si="1"/>
        <v>0.99473087962678131</v>
      </c>
      <c r="G47" s="36"/>
    </row>
    <row r="48" spans="1:7" x14ac:dyDescent="0.25">
      <c r="A48" s="34" t="s">
        <v>66</v>
      </c>
      <c r="B48" s="35">
        <v>318.63</v>
      </c>
      <c r="C48" s="35"/>
      <c r="D48" s="35">
        <v>1000</v>
      </c>
      <c r="E48" s="35">
        <v>492.75</v>
      </c>
      <c r="F48" s="36">
        <f t="shared" si="1"/>
        <v>1.5464645513605122</v>
      </c>
      <c r="G48" s="36"/>
    </row>
    <row r="49" spans="1:7" x14ac:dyDescent="0.25">
      <c r="A49" s="34" t="s">
        <v>67</v>
      </c>
      <c r="B49" s="35">
        <v>2144.9299999999998</v>
      </c>
      <c r="C49" s="35"/>
      <c r="D49" s="35">
        <v>7000</v>
      </c>
      <c r="E49" s="35">
        <v>251.37</v>
      </c>
      <c r="F49" s="36">
        <f t="shared" si="1"/>
        <v>0.1171926356571077</v>
      </c>
      <c r="G49" s="36"/>
    </row>
    <row r="50" spans="1:7" x14ac:dyDescent="0.25">
      <c r="A50" s="34" t="s">
        <v>68</v>
      </c>
      <c r="B50" s="35">
        <v>0</v>
      </c>
      <c r="C50" s="35"/>
      <c r="D50" s="35">
        <v>4000</v>
      </c>
      <c r="E50" s="35">
        <v>0</v>
      </c>
      <c r="F50" s="36" t="str">
        <f t="shared" si="1"/>
        <v>-</v>
      </c>
      <c r="G50" s="36"/>
    </row>
    <row r="51" spans="1:7" x14ac:dyDescent="0.25">
      <c r="A51" s="31" t="s">
        <v>69</v>
      </c>
      <c r="B51" s="32">
        <f>SUBTOTAL(9,B52:B59)</f>
        <v>19030.099999999999</v>
      </c>
      <c r="C51" s="32"/>
      <c r="D51" s="32">
        <f>SUBTOTAL(9,D52:D59)</f>
        <v>45200</v>
      </c>
      <c r="E51" s="32">
        <f>SUBTOTAL(9,E52:E59)</f>
        <v>28759.969999999998</v>
      </c>
      <c r="F51" s="33">
        <f t="shared" si="1"/>
        <v>1.5112884325358249</v>
      </c>
      <c r="G51" s="33"/>
    </row>
    <row r="52" spans="1:7" x14ac:dyDescent="0.25">
      <c r="A52" s="34" t="s">
        <v>70</v>
      </c>
      <c r="B52" s="35">
        <v>728.08</v>
      </c>
      <c r="C52" s="35"/>
      <c r="D52" s="35">
        <v>1700</v>
      </c>
      <c r="E52" s="35">
        <v>1054.01</v>
      </c>
      <c r="F52" s="36">
        <f t="shared" si="1"/>
        <v>1.4476568508955059</v>
      </c>
      <c r="G52" s="36"/>
    </row>
    <row r="53" spans="1:7" x14ac:dyDescent="0.25">
      <c r="A53" s="34" t="s">
        <v>71</v>
      </c>
      <c r="B53" s="35">
        <v>6416.06</v>
      </c>
      <c r="C53" s="35"/>
      <c r="D53" s="35">
        <v>12000</v>
      </c>
      <c r="E53" s="35">
        <v>10612.41</v>
      </c>
      <c r="F53" s="36">
        <f t="shared" si="1"/>
        <v>1.6540384597400897</v>
      </c>
      <c r="G53" s="36"/>
    </row>
    <row r="54" spans="1:7" x14ac:dyDescent="0.25">
      <c r="A54" s="34" t="s">
        <v>72</v>
      </c>
      <c r="B54" s="35">
        <v>0</v>
      </c>
      <c r="C54" s="35"/>
      <c r="D54" s="35">
        <v>100</v>
      </c>
      <c r="E54" s="35">
        <v>0</v>
      </c>
      <c r="F54" s="36" t="str">
        <f t="shared" si="1"/>
        <v>-</v>
      </c>
      <c r="G54" s="36"/>
    </row>
    <row r="55" spans="1:7" x14ac:dyDescent="0.25">
      <c r="A55" s="34" t="s">
        <v>73</v>
      </c>
      <c r="B55" s="35">
        <v>3947.45</v>
      </c>
      <c r="C55" s="35"/>
      <c r="D55" s="35">
        <v>9100</v>
      </c>
      <c r="E55" s="35">
        <v>5462.89</v>
      </c>
      <c r="F55" s="36">
        <f t="shared" si="1"/>
        <v>1.3839035326603251</v>
      </c>
      <c r="G55" s="36"/>
    </row>
    <row r="56" spans="1:7" x14ac:dyDescent="0.25">
      <c r="A56" s="34" t="s">
        <v>74</v>
      </c>
      <c r="B56" s="35">
        <v>999.1099999999999</v>
      </c>
      <c r="C56" s="35"/>
      <c r="D56" s="35">
        <v>8300</v>
      </c>
      <c r="E56" s="35">
        <v>1052.28</v>
      </c>
      <c r="F56" s="36">
        <f t="shared" si="1"/>
        <v>1.0532173634534736</v>
      </c>
      <c r="G56" s="36"/>
    </row>
    <row r="57" spans="1:7" x14ac:dyDescent="0.25">
      <c r="A57" s="34" t="s">
        <v>75</v>
      </c>
      <c r="B57" s="35">
        <v>1750</v>
      </c>
      <c r="C57" s="35"/>
      <c r="D57" s="35">
        <v>5000</v>
      </c>
      <c r="E57" s="35">
        <v>1094.51</v>
      </c>
      <c r="F57" s="36">
        <f t="shared" si="1"/>
        <v>0.62543428571428572</v>
      </c>
      <c r="G57" s="36"/>
    </row>
    <row r="58" spans="1:7" x14ac:dyDescent="0.25">
      <c r="A58" s="34" t="s">
        <v>76</v>
      </c>
      <c r="B58" s="35">
        <v>2572.2800000000002</v>
      </c>
      <c r="C58" s="35"/>
      <c r="D58" s="35">
        <v>6000</v>
      </c>
      <c r="E58" s="35">
        <v>5202</v>
      </c>
      <c r="F58" s="36">
        <f t="shared" si="1"/>
        <v>2.0223303839395399</v>
      </c>
      <c r="G58" s="36"/>
    </row>
    <row r="59" spans="1:7" x14ac:dyDescent="0.25">
      <c r="A59" s="34" t="s">
        <v>77</v>
      </c>
      <c r="B59" s="35">
        <v>2617.12</v>
      </c>
      <c r="C59" s="35"/>
      <c r="D59" s="35">
        <v>3000</v>
      </c>
      <c r="E59" s="35">
        <v>4281.87</v>
      </c>
      <c r="F59" s="36">
        <f t="shared" si="1"/>
        <v>1.6360999877728191</v>
      </c>
      <c r="G59" s="36"/>
    </row>
    <row r="60" spans="1:7" x14ac:dyDescent="0.25">
      <c r="A60" s="31" t="s">
        <v>78</v>
      </c>
      <c r="B60" s="32">
        <f>SUBTOTAL(9,B61:B64)</f>
        <v>1927.4599999999998</v>
      </c>
      <c r="C60" s="32"/>
      <c r="D60" s="32">
        <f>SUBTOTAL(9,D61:D64)</f>
        <v>4800</v>
      </c>
      <c r="E60" s="32">
        <f>SUBTOTAL(9,E61:E64)</f>
        <v>2636.58</v>
      </c>
      <c r="F60" s="33">
        <f t="shared" si="1"/>
        <v>1.3679038734915381</v>
      </c>
      <c r="G60" s="33"/>
    </row>
    <row r="61" spans="1:7" x14ac:dyDescent="0.25">
      <c r="A61" s="34" t="s">
        <v>79</v>
      </c>
      <c r="B61" s="35">
        <v>943.15</v>
      </c>
      <c r="C61" s="35"/>
      <c r="D61" s="35">
        <v>1100</v>
      </c>
      <c r="E61" s="35">
        <v>567.36</v>
      </c>
      <c r="F61" s="36">
        <f t="shared" si="1"/>
        <v>0.60155860679637385</v>
      </c>
      <c r="G61" s="36"/>
    </row>
    <row r="62" spans="1:7" x14ac:dyDescent="0.25">
      <c r="A62" s="34" t="s">
        <v>80</v>
      </c>
      <c r="B62" s="35">
        <v>947.26</v>
      </c>
      <c r="C62" s="35"/>
      <c r="D62" s="35">
        <v>3200</v>
      </c>
      <c r="E62" s="35">
        <v>1214.54</v>
      </c>
      <c r="F62" s="36">
        <f t="shared" si="1"/>
        <v>1.2821611806684543</v>
      </c>
      <c r="G62" s="36"/>
    </row>
    <row r="63" spans="1:7" x14ac:dyDescent="0.25">
      <c r="A63" s="34" t="s">
        <v>81</v>
      </c>
      <c r="B63" s="35">
        <v>37.049999999999997</v>
      </c>
      <c r="C63" s="35"/>
      <c r="D63" s="35">
        <v>500</v>
      </c>
      <c r="E63" s="35">
        <v>0</v>
      </c>
      <c r="F63" s="36">
        <f t="shared" ref="F63:F79" si="2">IF(B63&lt;&gt;0,E63/B63,"-")</f>
        <v>0</v>
      </c>
      <c r="G63" s="36"/>
    </row>
    <row r="64" spans="1:7" x14ac:dyDescent="0.25">
      <c r="A64" s="34" t="s">
        <v>82</v>
      </c>
      <c r="B64" s="35">
        <v>0</v>
      </c>
      <c r="C64" s="35"/>
      <c r="D64" s="35">
        <v>0</v>
      </c>
      <c r="E64" s="35">
        <v>854.68</v>
      </c>
      <c r="F64" s="36" t="str">
        <f t="shared" si="2"/>
        <v>-</v>
      </c>
      <c r="G64" s="36"/>
    </row>
    <row r="65" spans="1:7" x14ac:dyDescent="0.25">
      <c r="A65" s="28" t="s">
        <v>83</v>
      </c>
      <c r="B65" s="29">
        <f>SUBTOTAL(9,B67:B68)</f>
        <v>817.28</v>
      </c>
      <c r="C65" s="29">
        <v>1610</v>
      </c>
      <c r="D65" s="29">
        <f>SUBTOTAL(9,D67:D68)</f>
        <v>1610</v>
      </c>
      <c r="E65" s="29">
        <f>SUBTOTAL(9,E67:E68)</f>
        <v>898.12</v>
      </c>
      <c r="F65" s="30">
        <f t="shared" si="2"/>
        <v>1.0989134690681284</v>
      </c>
      <c r="G65" s="30">
        <v>0.55783850931677015</v>
      </c>
    </row>
    <row r="66" spans="1:7" x14ac:dyDescent="0.25">
      <c r="A66" s="31" t="s">
        <v>84</v>
      </c>
      <c r="B66" s="32">
        <f>SUBTOTAL(9,B67:B68)</f>
        <v>817.28</v>
      </c>
      <c r="C66" s="32"/>
      <c r="D66" s="32">
        <f>SUBTOTAL(9,D67:D68)</f>
        <v>1610</v>
      </c>
      <c r="E66" s="32">
        <f>SUBTOTAL(9,E67:E68)</f>
        <v>898.12</v>
      </c>
      <c r="F66" s="33">
        <f t="shared" si="2"/>
        <v>1.0989134690681284</v>
      </c>
      <c r="G66" s="33"/>
    </row>
    <row r="67" spans="1:7" x14ac:dyDescent="0.25">
      <c r="A67" s="34" t="s">
        <v>85</v>
      </c>
      <c r="B67" s="35">
        <v>817.28</v>
      </c>
      <c r="C67" s="35"/>
      <c r="D67" s="35">
        <v>1600</v>
      </c>
      <c r="E67" s="35">
        <v>898.02</v>
      </c>
      <c r="F67" s="36">
        <f t="shared" si="2"/>
        <v>1.0987911119812059</v>
      </c>
      <c r="G67" s="36"/>
    </row>
    <row r="68" spans="1:7" x14ac:dyDescent="0.25">
      <c r="A68" s="34" t="s">
        <v>86</v>
      </c>
      <c r="B68" s="35">
        <v>0</v>
      </c>
      <c r="C68" s="35"/>
      <c r="D68" s="35">
        <v>10</v>
      </c>
      <c r="E68" s="35">
        <v>0.1</v>
      </c>
      <c r="F68" s="36" t="str">
        <f t="shared" si="2"/>
        <v>-</v>
      </c>
      <c r="G68" s="36"/>
    </row>
    <row r="69" spans="1:7" x14ac:dyDescent="0.25">
      <c r="A69" s="25" t="s">
        <v>16</v>
      </c>
      <c r="B69" s="26">
        <f>SUBTOTAL(9,B72:B78)</f>
        <v>8422</v>
      </c>
      <c r="C69" s="26">
        <v>2500</v>
      </c>
      <c r="D69" s="26">
        <f>SUBTOTAL(9,D72:D78)</f>
        <v>2500</v>
      </c>
      <c r="E69" s="26">
        <f>SUBTOTAL(9,E72:E78)</f>
        <v>3564.19</v>
      </c>
      <c r="F69" s="27">
        <f t="shared" si="2"/>
        <v>0.42319995250534315</v>
      </c>
      <c r="G69" s="27">
        <v>1.4256759999999999</v>
      </c>
    </row>
    <row r="70" spans="1:7" x14ac:dyDescent="0.25">
      <c r="A70" s="28" t="s">
        <v>87</v>
      </c>
      <c r="B70" s="29">
        <f>SUBTOTAL(9,B72:B75)</f>
        <v>8422</v>
      </c>
      <c r="C70" s="29">
        <v>1000</v>
      </c>
      <c r="D70" s="29">
        <f>SUBTOTAL(9,D72:D75)</f>
        <v>1000</v>
      </c>
      <c r="E70" s="29">
        <f>SUBTOTAL(9,E72:E75)</f>
        <v>3564.19</v>
      </c>
      <c r="F70" s="30">
        <f t="shared" si="2"/>
        <v>0.42319995250534315</v>
      </c>
      <c r="G70" s="30">
        <v>3.56419</v>
      </c>
    </row>
    <row r="71" spans="1:7" x14ac:dyDescent="0.25">
      <c r="A71" s="31" t="s">
        <v>88</v>
      </c>
      <c r="B71" s="32">
        <f>SUBTOTAL(9,B72:B73)</f>
        <v>2582</v>
      </c>
      <c r="C71" s="32"/>
      <c r="D71" s="32">
        <f>SUBTOTAL(9,D72:D73)</f>
        <v>0</v>
      </c>
      <c r="E71" s="32">
        <f>SUBTOTAL(9,E72:E73)</f>
        <v>3564.19</v>
      </c>
      <c r="F71" s="33">
        <f t="shared" si="2"/>
        <v>1.3803989155693261</v>
      </c>
      <c r="G71" s="33"/>
    </row>
    <row r="72" spans="1:7" x14ac:dyDescent="0.25">
      <c r="A72" s="34" t="s">
        <v>89</v>
      </c>
      <c r="B72" s="35">
        <v>0</v>
      </c>
      <c r="C72" s="35"/>
      <c r="D72" s="35">
        <v>0</v>
      </c>
      <c r="E72" s="35">
        <v>0</v>
      </c>
      <c r="F72" s="36" t="str">
        <f t="shared" si="2"/>
        <v>-</v>
      </c>
      <c r="G72" s="36"/>
    </row>
    <row r="73" spans="1:7" x14ac:dyDescent="0.25">
      <c r="A73" s="34" t="s">
        <v>90</v>
      </c>
      <c r="B73" s="35">
        <v>2582</v>
      </c>
      <c r="C73" s="35"/>
      <c r="D73" s="35">
        <v>0</v>
      </c>
      <c r="E73" s="35">
        <v>3564.19</v>
      </c>
      <c r="F73" s="36">
        <f t="shared" si="2"/>
        <v>1.3803989155693261</v>
      </c>
      <c r="G73" s="36"/>
    </row>
    <row r="74" spans="1:7" x14ac:dyDescent="0.25">
      <c r="A74" s="31" t="s">
        <v>91</v>
      </c>
      <c r="B74" s="32">
        <f>SUBTOTAL(9,B75:B75)</f>
        <v>5840</v>
      </c>
      <c r="C74" s="32"/>
      <c r="D74" s="32">
        <f>SUBTOTAL(9,D75:D75)</f>
        <v>1000</v>
      </c>
      <c r="E74" s="32">
        <f>SUBTOTAL(9,E75:E75)</f>
        <v>0</v>
      </c>
      <c r="F74" s="33">
        <f t="shared" si="2"/>
        <v>0</v>
      </c>
      <c r="G74" s="33"/>
    </row>
    <row r="75" spans="1:7" x14ac:dyDescent="0.25">
      <c r="A75" s="34" t="s">
        <v>92</v>
      </c>
      <c r="B75" s="35">
        <v>5840</v>
      </c>
      <c r="C75" s="35"/>
      <c r="D75" s="35">
        <v>1000</v>
      </c>
      <c r="E75" s="35">
        <v>0</v>
      </c>
      <c r="F75" s="36">
        <f t="shared" si="2"/>
        <v>0</v>
      </c>
      <c r="G75" s="36"/>
    </row>
    <row r="76" spans="1:7" x14ac:dyDescent="0.25">
      <c r="A76" s="28" t="s">
        <v>93</v>
      </c>
      <c r="B76" s="29">
        <f>SUBTOTAL(9,B78:B78)</f>
        <v>0</v>
      </c>
      <c r="C76" s="29">
        <v>1500</v>
      </c>
      <c r="D76" s="29">
        <f>SUBTOTAL(9,D78:D78)</f>
        <v>1500</v>
      </c>
      <c r="E76" s="29">
        <f>SUBTOTAL(9,E78:E78)</f>
        <v>0</v>
      </c>
      <c r="F76" s="30" t="str">
        <f t="shared" si="2"/>
        <v>-</v>
      </c>
      <c r="G76" s="30">
        <v>0</v>
      </c>
    </row>
    <row r="77" spans="1:7" x14ac:dyDescent="0.25">
      <c r="A77" s="31" t="s">
        <v>94</v>
      </c>
      <c r="B77" s="32">
        <f>SUBTOTAL(9,B78:B78)</f>
        <v>0</v>
      </c>
      <c r="C77" s="32"/>
      <c r="D77" s="32">
        <f>SUBTOTAL(9,D78:D78)</f>
        <v>1500</v>
      </c>
      <c r="E77" s="32">
        <f>SUBTOTAL(9,E78:E78)</f>
        <v>0</v>
      </c>
      <c r="F77" s="33" t="str">
        <f t="shared" si="2"/>
        <v>-</v>
      </c>
      <c r="G77" s="33"/>
    </row>
    <row r="78" spans="1:7" x14ac:dyDescent="0.25">
      <c r="A78" s="34" t="s">
        <v>95</v>
      </c>
      <c r="B78" s="35">
        <v>0</v>
      </c>
      <c r="C78" s="35"/>
      <c r="D78" s="35">
        <v>1500</v>
      </c>
      <c r="E78" s="35">
        <v>0</v>
      </c>
      <c r="F78" s="36" t="str">
        <f t="shared" si="2"/>
        <v>-</v>
      </c>
      <c r="G78" s="36"/>
    </row>
    <row r="79" spans="1:7" ht="20.100000000000001" customHeight="1" x14ac:dyDescent="0.25">
      <c r="A79" s="37" t="s">
        <v>48</v>
      </c>
      <c r="B79" s="38">
        <f>IFERROR(SUBTOTAL(9,B34:B78),0)</f>
        <v>667565.29000000015</v>
      </c>
      <c r="C79" s="38">
        <v>1456000</v>
      </c>
      <c r="D79" s="38">
        <f>IFERROR(SUBTOTAL(9,D34:D78),0)</f>
        <v>1456000</v>
      </c>
      <c r="E79" s="38">
        <f>IFERROR(SUBTOTAL(9,E34:E78),0)</f>
        <v>727718.08000000031</v>
      </c>
      <c r="F79" s="39">
        <f t="shared" si="2"/>
        <v>1.0901077256428358</v>
      </c>
      <c r="G79" s="39">
        <v>0.49980637362637381</v>
      </c>
    </row>
    <row r="80" spans="1:7" x14ac:dyDescent="0.25">
      <c r="F80" s="11"/>
      <c r="G80" s="11"/>
    </row>
    <row r="81" spans="1:7" x14ac:dyDescent="0.25">
      <c r="C81" s="24"/>
    </row>
    <row r="86" spans="1:7" s="6" customFormat="1" ht="24.95" customHeight="1" x14ac:dyDescent="0.3">
      <c r="A86" s="56" t="s">
        <v>96</v>
      </c>
      <c r="B86" s="56"/>
      <c r="C86" s="56"/>
      <c r="D86" s="56"/>
      <c r="E86" s="56"/>
      <c r="F86" s="56"/>
      <c r="G86" s="56"/>
    </row>
    <row r="87" spans="1:7" s="7" customFormat="1" ht="24.95" customHeight="1" x14ac:dyDescent="0.25">
      <c r="A87" s="8" t="s">
        <v>29</v>
      </c>
      <c r="B87" s="9"/>
      <c r="C87" s="9"/>
      <c r="D87" s="9"/>
      <c r="E87" s="9"/>
      <c r="F87" s="9"/>
      <c r="G87" s="9"/>
    </row>
    <row r="88" spans="1:7" ht="57.6" customHeight="1" x14ac:dyDescent="0.25">
      <c r="A88" s="10" t="s">
        <v>30</v>
      </c>
      <c r="B88" s="10" t="s">
        <v>5</v>
      </c>
      <c r="C88" s="10" t="s">
        <v>6</v>
      </c>
      <c r="D88" s="10" t="s">
        <v>7</v>
      </c>
      <c r="E88" s="10" t="s">
        <v>8</v>
      </c>
      <c r="F88" s="10" t="s">
        <v>9</v>
      </c>
      <c r="G88" s="10" t="s">
        <v>10</v>
      </c>
    </row>
    <row r="89" spans="1:7" s="11" customFormat="1" ht="15.95" customHeight="1" x14ac:dyDescent="0.25">
      <c r="A89" s="12" t="s">
        <v>11</v>
      </c>
      <c r="B89" s="12">
        <f>COLUMN()</f>
        <v>2</v>
      </c>
      <c r="C89" s="12">
        <f>COLUMN()</f>
        <v>3</v>
      </c>
      <c r="D89" s="12">
        <f>COLUMN()</f>
        <v>4</v>
      </c>
      <c r="E89" s="12">
        <f>COLUMN()</f>
        <v>5</v>
      </c>
      <c r="F89" s="12" t="str">
        <f>_xlfn.CONCAT(TEXT(COLUMN(),"@")," (",TEXT(E89,"@")," / ",TEXT(B89,"@"),")")</f>
        <v>6 (5 / 2)</v>
      </c>
      <c r="G89" s="12" t="str">
        <f>_xlfn.CONCAT(TEXT(COLUMN(),"@")," (",TEXT(E89,"@")," / ",TEXT(D89,"@"),")")</f>
        <v>7 (5 / 4)</v>
      </c>
    </row>
    <row r="90" spans="1:7" x14ac:dyDescent="0.25">
      <c r="A90" s="25" t="s">
        <v>97</v>
      </c>
      <c r="B90" s="26">
        <f>SUBTOTAL(9,B91:B91)</f>
        <v>471032.45</v>
      </c>
      <c r="C90" s="26">
        <f>SUBTOTAL(9,C91:C91)</f>
        <v>1082040</v>
      </c>
      <c r="D90" s="26">
        <f>SUBTOTAL(9,D91:D91)</f>
        <v>1082040</v>
      </c>
      <c r="E90" s="26">
        <f>SUBTOTAL(9,E91:E91)</f>
        <v>526376.64</v>
      </c>
      <c r="F90" s="27">
        <f t="shared" ref="F90:F102" si="3">IF(B90&lt;&gt;0,E90/B90,"-")</f>
        <v>1.117495493144899</v>
      </c>
      <c r="G90" s="27">
        <f t="shared" ref="G90:G102" si="4">IF(D90&lt;&gt;0,E90/D90,"-")</f>
        <v>0.48646689586336922</v>
      </c>
    </row>
    <row r="91" spans="1:7" x14ac:dyDescent="0.25">
      <c r="A91" s="34" t="s">
        <v>98</v>
      </c>
      <c r="B91" s="35">
        <v>471032.45</v>
      </c>
      <c r="C91" s="35">
        <v>1082040</v>
      </c>
      <c r="D91" s="35">
        <v>1082040</v>
      </c>
      <c r="E91" s="35">
        <v>526376.64</v>
      </c>
      <c r="F91" s="36">
        <f t="shared" si="3"/>
        <v>1.117495493144899</v>
      </c>
      <c r="G91" s="36">
        <f t="shared" si="4"/>
        <v>0.48646689586336922</v>
      </c>
    </row>
    <row r="92" spans="1:7" x14ac:dyDescent="0.25">
      <c r="A92" s="25" t="s">
        <v>99</v>
      </c>
      <c r="B92" s="26">
        <f>SUBTOTAL(9,B93:B93)</f>
        <v>1474.29</v>
      </c>
      <c r="C92" s="26">
        <f>SUBTOTAL(9,C93:C93)</f>
        <v>1500</v>
      </c>
      <c r="D92" s="26">
        <f>SUBTOTAL(9,D93:D93)</f>
        <v>1500</v>
      </c>
      <c r="E92" s="26">
        <f>SUBTOTAL(9,E93:E93)</f>
        <v>712.08</v>
      </c>
      <c r="F92" s="27">
        <f t="shared" si="3"/>
        <v>0.48299859593431416</v>
      </c>
      <c r="G92" s="27">
        <f t="shared" si="4"/>
        <v>0.47472000000000003</v>
      </c>
    </row>
    <row r="93" spans="1:7" x14ac:dyDescent="0.25">
      <c r="A93" s="34" t="s">
        <v>100</v>
      </c>
      <c r="B93" s="35">
        <v>1474.29</v>
      </c>
      <c r="C93" s="35">
        <v>1500</v>
      </c>
      <c r="D93" s="35">
        <v>1500</v>
      </c>
      <c r="E93" s="35">
        <v>712.08</v>
      </c>
      <c r="F93" s="36">
        <f t="shared" si="3"/>
        <v>0.48299859593431416</v>
      </c>
      <c r="G93" s="36">
        <f t="shared" si="4"/>
        <v>0.47472000000000003</v>
      </c>
    </row>
    <row r="94" spans="1:7" x14ac:dyDescent="0.25">
      <c r="A94" s="25" t="s">
        <v>101</v>
      </c>
      <c r="B94" s="26">
        <f>SUBTOTAL(9,B95:B95)</f>
        <v>133364.79</v>
      </c>
      <c r="C94" s="26">
        <f>SUBTOTAL(9,C95:C95)</f>
        <v>234580</v>
      </c>
      <c r="D94" s="26">
        <f>SUBTOTAL(9,D95:D95)</f>
        <v>234580</v>
      </c>
      <c r="E94" s="26">
        <f>SUBTOTAL(9,E95:E95)</f>
        <v>131680.19</v>
      </c>
      <c r="F94" s="27">
        <f t="shared" si="3"/>
        <v>0.98736848009133438</v>
      </c>
      <c r="G94" s="27">
        <f t="shared" si="4"/>
        <v>0.56134448802114423</v>
      </c>
    </row>
    <row r="95" spans="1:7" x14ac:dyDescent="0.25">
      <c r="A95" s="34" t="s">
        <v>102</v>
      </c>
      <c r="B95" s="35">
        <v>133364.79</v>
      </c>
      <c r="C95" s="35">
        <v>234580</v>
      </c>
      <c r="D95" s="35">
        <v>234580</v>
      </c>
      <c r="E95" s="35">
        <v>131680.19</v>
      </c>
      <c r="F95" s="36">
        <f t="shared" si="3"/>
        <v>0.98736848009133438</v>
      </c>
      <c r="G95" s="36">
        <f t="shared" si="4"/>
        <v>0.56134448802114423</v>
      </c>
    </row>
    <row r="96" spans="1:7" x14ac:dyDescent="0.25">
      <c r="A96" s="25" t="s">
        <v>103</v>
      </c>
      <c r="B96" s="26">
        <f>SUBTOTAL(9,B97:B99)</f>
        <v>63213.15</v>
      </c>
      <c r="C96" s="26">
        <f>SUBTOTAL(9,C97:C99)</f>
        <v>136880</v>
      </c>
      <c r="D96" s="26">
        <f>SUBTOTAL(9,D97:D99)</f>
        <v>136880</v>
      </c>
      <c r="E96" s="26">
        <f>SUBTOTAL(9,E97:E99)</f>
        <v>79751.789999999994</v>
      </c>
      <c r="F96" s="27">
        <f t="shared" si="3"/>
        <v>1.2616329039131888</v>
      </c>
      <c r="G96" s="27">
        <f t="shared" si="4"/>
        <v>0.58264019579193449</v>
      </c>
    </row>
    <row r="97" spans="1:7" x14ac:dyDescent="0.25">
      <c r="A97" s="34" t="s">
        <v>104</v>
      </c>
      <c r="B97" s="35">
        <v>0</v>
      </c>
      <c r="C97" s="35">
        <v>128580</v>
      </c>
      <c r="D97" s="35">
        <v>128580</v>
      </c>
      <c r="E97" s="35">
        <v>75755.429999999993</v>
      </c>
      <c r="F97" s="36" t="str">
        <f t="shared" si="3"/>
        <v>-</v>
      </c>
      <c r="G97" s="36">
        <f t="shared" si="4"/>
        <v>0.58916962202519829</v>
      </c>
    </row>
    <row r="98" spans="1:7" x14ac:dyDescent="0.25">
      <c r="A98" s="34" t="s">
        <v>105</v>
      </c>
      <c r="B98" s="35">
        <v>63213.15</v>
      </c>
      <c r="C98" s="35">
        <v>0</v>
      </c>
      <c r="D98" s="35">
        <v>0</v>
      </c>
      <c r="E98" s="35">
        <v>0</v>
      </c>
      <c r="F98" s="36">
        <f t="shared" si="3"/>
        <v>0</v>
      </c>
      <c r="G98" s="36" t="str">
        <f t="shared" si="4"/>
        <v>-</v>
      </c>
    </row>
    <row r="99" spans="1:7" x14ac:dyDescent="0.25">
      <c r="A99" s="34" t="s">
        <v>106</v>
      </c>
      <c r="B99" s="35">
        <v>0</v>
      </c>
      <c r="C99" s="35">
        <v>8300</v>
      </c>
      <c r="D99" s="35">
        <v>8300</v>
      </c>
      <c r="E99" s="35">
        <v>3996.36</v>
      </c>
      <c r="F99" s="36" t="str">
        <f t="shared" si="3"/>
        <v>-</v>
      </c>
      <c r="G99" s="36">
        <f t="shared" si="4"/>
        <v>0.48148915662650604</v>
      </c>
    </row>
    <row r="100" spans="1:7" x14ac:dyDescent="0.25">
      <c r="A100" s="25" t="s">
        <v>107</v>
      </c>
      <c r="B100" s="26">
        <f>SUBTOTAL(9,B101:B101)</f>
        <v>0</v>
      </c>
      <c r="C100" s="26">
        <f>SUBTOTAL(9,C101:C101)</f>
        <v>1000</v>
      </c>
      <c r="D100" s="26">
        <f>SUBTOTAL(9,D101:D101)</f>
        <v>1000</v>
      </c>
      <c r="E100" s="26">
        <f>SUBTOTAL(9,E101:E101)</f>
        <v>0</v>
      </c>
      <c r="F100" s="27" t="str">
        <f t="shared" si="3"/>
        <v>-</v>
      </c>
      <c r="G100" s="27">
        <f t="shared" si="4"/>
        <v>0</v>
      </c>
    </row>
    <row r="101" spans="1:7" x14ac:dyDescent="0.25">
      <c r="A101" s="34" t="s">
        <v>108</v>
      </c>
      <c r="B101" s="35">
        <v>0</v>
      </c>
      <c r="C101" s="35">
        <v>1000</v>
      </c>
      <c r="D101" s="35">
        <v>1000</v>
      </c>
      <c r="E101" s="35">
        <v>0</v>
      </c>
      <c r="F101" s="36" t="str">
        <f t="shared" si="3"/>
        <v>-</v>
      </c>
      <c r="G101" s="36">
        <f t="shared" si="4"/>
        <v>0</v>
      </c>
    </row>
    <row r="102" spans="1:7" ht="20.100000000000001" customHeight="1" x14ac:dyDescent="0.25">
      <c r="A102" s="37" t="s">
        <v>48</v>
      </c>
      <c r="B102" s="38">
        <f>IFERROR(SUBTOTAL(9,B91:B101),0)</f>
        <v>669084.68000000005</v>
      </c>
      <c r="C102" s="38">
        <f>IFERROR(SUBTOTAL(9,C91:C101),0)</f>
        <v>1456000</v>
      </c>
      <c r="D102" s="38">
        <f>IFERROR(SUBTOTAL(9,D91:D101),0)</f>
        <v>1456000</v>
      </c>
      <c r="E102" s="38">
        <f>IFERROR(SUBTOTAL(9,E91:E101),0)</f>
        <v>738520.69999999984</v>
      </c>
      <c r="F102" s="39">
        <f t="shared" si="3"/>
        <v>1.1037776264732286</v>
      </c>
      <c r="G102" s="39">
        <f t="shared" si="4"/>
        <v>0.50722575549450544</v>
      </c>
    </row>
    <row r="103" spans="1:7" x14ac:dyDescent="0.25">
      <c r="A103" s="11"/>
      <c r="B103" s="11"/>
      <c r="C103" s="11"/>
      <c r="D103" s="11"/>
      <c r="E103" s="11"/>
      <c r="F103" s="11"/>
      <c r="G103" s="11"/>
    </row>
    <row r="104" spans="1:7" x14ac:dyDescent="0.25">
      <c r="A104" s="11"/>
      <c r="B104" s="11"/>
      <c r="C104" s="11"/>
      <c r="D104" s="11"/>
      <c r="E104" s="11"/>
      <c r="F104" s="11"/>
      <c r="G104" s="11"/>
    </row>
    <row r="105" spans="1:7" s="7" customFormat="1" ht="24.95" customHeight="1" x14ac:dyDescent="0.25">
      <c r="A105" s="8" t="s">
        <v>49</v>
      </c>
      <c r="B105" s="9"/>
      <c r="C105" s="9"/>
      <c r="D105" s="9"/>
      <c r="E105" s="9"/>
      <c r="F105" s="9"/>
      <c r="G105" s="9"/>
    </row>
    <row r="106" spans="1:7" ht="57.6" customHeight="1" x14ac:dyDescent="0.25">
      <c r="A106" s="40" t="s">
        <v>30</v>
      </c>
      <c r="B106" s="10" t="s">
        <v>5</v>
      </c>
      <c r="C106" s="10" t="s">
        <v>6</v>
      </c>
      <c r="D106" s="10" t="s">
        <v>7</v>
      </c>
      <c r="E106" s="10" t="s">
        <v>8</v>
      </c>
      <c r="F106" s="10" t="s">
        <v>9</v>
      </c>
      <c r="G106" s="10" t="s">
        <v>10</v>
      </c>
    </row>
    <row r="107" spans="1:7" s="11" customFormat="1" ht="15.95" customHeight="1" x14ac:dyDescent="0.25">
      <c r="A107" s="12" t="s">
        <v>11</v>
      </c>
      <c r="B107" s="12">
        <f>COLUMN()</f>
        <v>2</v>
      </c>
      <c r="C107" s="12">
        <f>COLUMN()</f>
        <v>3</v>
      </c>
      <c r="D107" s="12">
        <f>COLUMN()</f>
        <v>4</v>
      </c>
      <c r="E107" s="12">
        <f>COLUMN()</f>
        <v>5</v>
      </c>
      <c r="F107" s="12" t="str">
        <f>_xlfn.CONCAT(TEXT(COLUMN(),"@")," (",TEXT(E107,"@")," / ",TEXT(B107,"@"),")")</f>
        <v>6 (5 / 2)</v>
      </c>
      <c r="G107" s="12" t="str">
        <f>_xlfn.CONCAT(TEXT(COLUMN(),"@")," (",TEXT(E107,"@")," / ",TEXT(D107,"@"),")")</f>
        <v>7 (5 / 4)</v>
      </c>
    </row>
    <row r="108" spans="1:7" x14ac:dyDescent="0.25">
      <c r="A108" s="25" t="s">
        <v>97</v>
      </c>
      <c r="B108" s="26">
        <f>SUBTOTAL(9,B109:B109)</f>
        <v>467174.52</v>
      </c>
      <c r="C108" s="26">
        <f>SUBTOTAL(9,C109:C109)</f>
        <v>1082040</v>
      </c>
      <c r="D108" s="26">
        <f>SUBTOTAL(9,D109:D109)</f>
        <v>1082040</v>
      </c>
      <c r="E108" s="26">
        <f>SUBTOTAL(9,E109:E109)</f>
        <v>518570.81000000011</v>
      </c>
      <c r="F108" s="27">
        <f t="shared" ref="F108:F120" si="5">IF(B108&lt;&gt;0,E108/B108,"-")</f>
        <v>1.1100151823348587</v>
      </c>
      <c r="G108" s="27">
        <f t="shared" ref="G108:G120" si="6">IF(D108&lt;&gt;0,E108/D108,"-")</f>
        <v>0.47925290192599174</v>
      </c>
    </row>
    <row r="109" spans="1:7" x14ac:dyDescent="0.25">
      <c r="A109" s="34" t="s">
        <v>98</v>
      </c>
      <c r="B109" s="35">
        <v>467174.52</v>
      </c>
      <c r="C109" s="35">
        <v>1082040</v>
      </c>
      <c r="D109" s="35">
        <v>1082040</v>
      </c>
      <c r="E109" s="35">
        <v>518570.81000000011</v>
      </c>
      <c r="F109" s="36">
        <f t="shared" si="5"/>
        <v>1.1100151823348587</v>
      </c>
      <c r="G109" s="36">
        <f t="shared" si="6"/>
        <v>0.47925290192599174</v>
      </c>
    </row>
    <row r="110" spans="1:7" x14ac:dyDescent="0.25">
      <c r="A110" s="25" t="s">
        <v>99</v>
      </c>
      <c r="B110" s="26">
        <f>SUBTOTAL(9,B111:B111)</f>
        <v>665.66</v>
      </c>
      <c r="C110" s="26">
        <f>SUBTOTAL(9,C111:C111)</f>
        <v>1500</v>
      </c>
      <c r="D110" s="26">
        <f>SUBTOTAL(9,D111:D111)</f>
        <v>1500</v>
      </c>
      <c r="E110" s="26">
        <f>SUBTOTAL(9,E111:E111)</f>
        <v>712.08</v>
      </c>
      <c r="F110" s="27">
        <f t="shared" si="5"/>
        <v>1.0697353003034584</v>
      </c>
      <c r="G110" s="27">
        <f t="shared" si="6"/>
        <v>0.47472000000000003</v>
      </c>
    </row>
    <row r="111" spans="1:7" x14ac:dyDescent="0.25">
      <c r="A111" s="34" t="s">
        <v>100</v>
      </c>
      <c r="B111" s="35">
        <v>665.66</v>
      </c>
      <c r="C111" s="35">
        <v>1500</v>
      </c>
      <c r="D111" s="35">
        <v>1500</v>
      </c>
      <c r="E111" s="35">
        <v>712.08</v>
      </c>
      <c r="F111" s="36">
        <f t="shared" si="5"/>
        <v>1.0697353003034584</v>
      </c>
      <c r="G111" s="36">
        <f t="shared" si="6"/>
        <v>0.47472000000000003</v>
      </c>
    </row>
    <row r="112" spans="1:7" x14ac:dyDescent="0.25">
      <c r="A112" s="25" t="s">
        <v>101</v>
      </c>
      <c r="B112" s="26">
        <f>SUBTOTAL(9,B113:B113)</f>
        <v>143256.17000000001</v>
      </c>
      <c r="C112" s="26">
        <f>SUBTOTAL(9,C113:C113)</f>
        <v>234580</v>
      </c>
      <c r="D112" s="26">
        <f>SUBTOTAL(9,D113:D113)</f>
        <v>234580</v>
      </c>
      <c r="E112" s="26">
        <f>SUBTOTAL(9,E113:E113)</f>
        <v>127380.20999999998</v>
      </c>
      <c r="F112" s="27">
        <f t="shared" si="5"/>
        <v>0.88917782738432816</v>
      </c>
      <c r="G112" s="27">
        <f t="shared" si="6"/>
        <v>0.54301393980731516</v>
      </c>
    </row>
    <row r="113" spans="1:7" x14ac:dyDescent="0.25">
      <c r="A113" s="34" t="s">
        <v>102</v>
      </c>
      <c r="B113" s="35">
        <v>143256.17000000001</v>
      </c>
      <c r="C113" s="35">
        <v>234580</v>
      </c>
      <c r="D113" s="35">
        <v>234580</v>
      </c>
      <c r="E113" s="35">
        <v>127380.20999999998</v>
      </c>
      <c r="F113" s="36">
        <f t="shared" si="5"/>
        <v>0.88917782738432816</v>
      </c>
      <c r="G113" s="36">
        <f t="shared" si="6"/>
        <v>0.54301393980731516</v>
      </c>
    </row>
    <row r="114" spans="1:7" x14ac:dyDescent="0.25">
      <c r="A114" s="25" t="s">
        <v>103</v>
      </c>
      <c r="B114" s="26">
        <f>SUBTOTAL(9,B115:B117)</f>
        <v>56468.94</v>
      </c>
      <c r="C114" s="26">
        <f>SUBTOTAL(9,C115:C117)</f>
        <v>136880</v>
      </c>
      <c r="D114" s="26">
        <f>SUBTOTAL(9,D115:D117)</f>
        <v>136880</v>
      </c>
      <c r="E114" s="26">
        <f>SUBTOTAL(9,E115:E117)</f>
        <v>81054.979999999981</v>
      </c>
      <c r="F114" s="27">
        <f t="shared" si="5"/>
        <v>1.435390499626874</v>
      </c>
      <c r="G114" s="27">
        <f t="shared" si="6"/>
        <v>0.5921608708357684</v>
      </c>
    </row>
    <row r="115" spans="1:7" x14ac:dyDescent="0.25">
      <c r="A115" s="34" t="s">
        <v>104</v>
      </c>
      <c r="B115" s="35">
        <v>0</v>
      </c>
      <c r="C115" s="35">
        <v>128580</v>
      </c>
      <c r="D115" s="35">
        <v>128580</v>
      </c>
      <c r="E115" s="35">
        <v>78761.219999999987</v>
      </c>
      <c r="F115" s="36" t="str">
        <f t="shared" si="5"/>
        <v>-</v>
      </c>
      <c r="G115" s="36">
        <f t="shared" si="6"/>
        <v>0.61254643023798405</v>
      </c>
    </row>
    <row r="116" spans="1:7" x14ac:dyDescent="0.25">
      <c r="A116" s="34" t="s">
        <v>105</v>
      </c>
      <c r="B116" s="35">
        <v>56468.94</v>
      </c>
      <c r="C116" s="35">
        <v>0</v>
      </c>
      <c r="D116" s="35">
        <v>0</v>
      </c>
      <c r="E116" s="35">
        <v>0</v>
      </c>
      <c r="F116" s="36">
        <f t="shared" si="5"/>
        <v>0</v>
      </c>
      <c r="G116" s="36" t="str">
        <f t="shared" si="6"/>
        <v>-</v>
      </c>
    </row>
    <row r="117" spans="1:7" x14ac:dyDescent="0.25">
      <c r="A117" s="34" t="s">
        <v>106</v>
      </c>
      <c r="B117" s="35">
        <v>0</v>
      </c>
      <c r="C117" s="35">
        <v>8300</v>
      </c>
      <c r="D117" s="35">
        <v>8300</v>
      </c>
      <c r="E117" s="35">
        <v>2293.7600000000002</v>
      </c>
      <c r="F117" s="36" t="str">
        <f t="shared" si="5"/>
        <v>-</v>
      </c>
      <c r="G117" s="36">
        <f t="shared" si="6"/>
        <v>0.27635662650602411</v>
      </c>
    </row>
    <row r="118" spans="1:7" x14ac:dyDescent="0.25">
      <c r="A118" s="25" t="s">
        <v>107</v>
      </c>
      <c r="B118" s="26">
        <f>SUBTOTAL(9,B119:B119)</f>
        <v>0</v>
      </c>
      <c r="C118" s="26">
        <f>SUBTOTAL(9,C119:C119)</f>
        <v>1000</v>
      </c>
      <c r="D118" s="26">
        <f>SUBTOTAL(9,D119:D119)</f>
        <v>1000</v>
      </c>
      <c r="E118" s="26">
        <f>SUBTOTAL(9,E119:E119)</f>
        <v>0</v>
      </c>
      <c r="F118" s="27" t="str">
        <f t="shared" si="5"/>
        <v>-</v>
      </c>
      <c r="G118" s="27">
        <f t="shared" si="6"/>
        <v>0</v>
      </c>
    </row>
    <row r="119" spans="1:7" x14ac:dyDescent="0.25">
      <c r="A119" s="34" t="s">
        <v>108</v>
      </c>
      <c r="B119" s="35">
        <v>0</v>
      </c>
      <c r="C119" s="35">
        <v>1000</v>
      </c>
      <c r="D119" s="35">
        <v>1000</v>
      </c>
      <c r="E119" s="35">
        <v>0</v>
      </c>
      <c r="F119" s="36" t="str">
        <f t="shared" si="5"/>
        <v>-</v>
      </c>
      <c r="G119" s="36">
        <f t="shared" si="6"/>
        <v>0</v>
      </c>
    </row>
    <row r="120" spans="1:7" ht="20.100000000000001" customHeight="1" x14ac:dyDescent="0.25">
      <c r="A120" s="37" t="s">
        <v>48</v>
      </c>
      <c r="B120" s="38">
        <f>IFERROR(SUBTOTAL(9,B109:B119),0)</f>
        <v>667565.29</v>
      </c>
      <c r="C120" s="38">
        <f>IFERROR(SUBTOTAL(9,C109:C119),0)</f>
        <v>1456000</v>
      </c>
      <c r="D120" s="38">
        <f>IFERROR(SUBTOTAL(9,D109:D119),0)</f>
        <v>1456000</v>
      </c>
      <c r="E120" s="38">
        <f>IFERROR(SUBTOTAL(9,E109:E119),0)</f>
        <v>727718.08000000007</v>
      </c>
      <c r="F120" s="39">
        <f t="shared" si="5"/>
        <v>1.0901077256428358</v>
      </c>
      <c r="G120" s="39">
        <f t="shared" si="6"/>
        <v>0.4998063736263737</v>
      </c>
    </row>
    <row r="121" spans="1:7" x14ac:dyDescent="0.25">
      <c r="F121" s="11"/>
      <c r="G121" s="11"/>
    </row>
    <row r="122" spans="1:7" x14ac:dyDescent="0.25">
      <c r="C122" s="24"/>
    </row>
    <row r="127" spans="1:7" s="6" customFormat="1" ht="24.95" customHeight="1" x14ac:dyDescent="0.3">
      <c r="A127" s="56" t="s">
        <v>109</v>
      </c>
      <c r="B127" s="56"/>
      <c r="C127" s="56"/>
      <c r="D127" s="56"/>
      <c r="E127" s="56"/>
      <c r="F127" s="56"/>
      <c r="G127" s="56"/>
    </row>
    <row r="128" spans="1:7" s="7" customFormat="1" ht="24.95" customHeight="1" x14ac:dyDescent="0.25">
      <c r="A128" s="8" t="s">
        <v>49</v>
      </c>
      <c r="B128" s="9"/>
      <c r="C128" s="9"/>
      <c r="D128" s="9"/>
      <c r="E128" s="9"/>
      <c r="F128" s="9"/>
      <c r="G128" s="9"/>
    </row>
    <row r="129" spans="1:7" ht="57.6" customHeight="1" x14ac:dyDescent="0.25">
      <c r="A129" s="10" t="s">
        <v>30</v>
      </c>
      <c r="B129" s="10" t="s">
        <v>5</v>
      </c>
      <c r="C129" s="10" t="s">
        <v>6</v>
      </c>
      <c r="D129" s="10" t="s">
        <v>7</v>
      </c>
      <c r="E129" s="10" t="s">
        <v>8</v>
      </c>
      <c r="F129" s="10" t="s">
        <v>9</v>
      </c>
      <c r="G129" s="10" t="s">
        <v>10</v>
      </c>
    </row>
    <row r="130" spans="1:7" s="11" customFormat="1" ht="15.95" customHeight="1" x14ac:dyDescent="0.25">
      <c r="A130" s="12" t="s">
        <v>11</v>
      </c>
      <c r="B130" s="12">
        <f>COLUMN()</f>
        <v>2</v>
      </c>
      <c r="C130" s="12">
        <f>COLUMN()</f>
        <v>3</v>
      </c>
      <c r="D130" s="12">
        <f>COLUMN()</f>
        <v>4</v>
      </c>
      <c r="E130" s="12">
        <f>COLUMN()</f>
        <v>5</v>
      </c>
      <c r="F130" s="12" t="str">
        <f>_xlfn.CONCAT(TEXT(COLUMN(),"@")," (",TEXT(E130,"@")," / ",TEXT(B130,"@"),")")</f>
        <v>6 (5 / 2)</v>
      </c>
      <c r="G130" s="12" t="str">
        <f>_xlfn.CONCAT(TEXT(COLUMN(),"@")," (",TEXT(E130,"@")," / ",TEXT(D130,"@"),")")</f>
        <v>7 (5 / 4)</v>
      </c>
    </row>
    <row r="131" spans="1:7" x14ac:dyDescent="0.25">
      <c r="A131" s="25" t="s">
        <v>110</v>
      </c>
      <c r="B131" s="26">
        <f>SUBTOTAL(9,B132:B132)</f>
        <v>667565.29</v>
      </c>
      <c r="C131" s="26">
        <f>SUBTOTAL(9,C132:C132)</f>
        <v>1456000</v>
      </c>
      <c r="D131" s="26">
        <f>SUBTOTAL(9,D132:D132)</f>
        <v>1456000</v>
      </c>
      <c r="E131" s="26">
        <f>SUBTOTAL(9,E132:E132)</f>
        <v>727718.07999999984</v>
      </c>
      <c r="F131" s="27">
        <f>IF(B131&lt;&gt;0,E131/B131,"-")</f>
        <v>1.0901077256428353</v>
      </c>
      <c r="G131" s="27">
        <f>IF(D131&lt;&gt;0,E131/D131,"-")</f>
        <v>0.49980637362637353</v>
      </c>
    </row>
    <row r="132" spans="1:7" x14ac:dyDescent="0.25">
      <c r="A132" s="34" t="s">
        <v>111</v>
      </c>
      <c r="B132" s="35">
        <v>667565.29</v>
      </c>
      <c r="C132" s="35">
        <v>1456000</v>
      </c>
      <c r="D132" s="35">
        <v>1456000</v>
      </c>
      <c r="E132" s="35">
        <v>727718.07999999984</v>
      </c>
      <c r="F132" s="36">
        <f>IF(B132&lt;&gt;0,E132/B132,"-")</f>
        <v>1.0901077256428353</v>
      </c>
      <c r="G132" s="36">
        <f>IF(D132&lt;&gt;0,E132/D132,"-")</f>
        <v>0.49980637362637353</v>
      </c>
    </row>
    <row r="133" spans="1:7" ht="20.100000000000001" customHeight="1" x14ac:dyDescent="0.25">
      <c r="A133" s="37" t="s">
        <v>48</v>
      </c>
      <c r="B133" s="38">
        <f>IFERROR(SUBTOTAL(9,B132:B132),0)</f>
        <v>667565.29</v>
      </c>
      <c r="C133" s="38">
        <f>IFERROR(SUBTOTAL(9,C132:C132),0)</f>
        <v>1456000</v>
      </c>
      <c r="D133" s="38">
        <f>IFERROR(SUBTOTAL(9,D132:D132),0)</f>
        <v>1456000</v>
      </c>
      <c r="E133" s="38">
        <f>IFERROR(SUBTOTAL(9,E132:E132),0)</f>
        <v>727718.07999999984</v>
      </c>
      <c r="F133" s="39">
        <f>IF(B133&lt;&gt;0,E133/B133,"-")</f>
        <v>1.0901077256428353</v>
      </c>
      <c r="G133" s="39">
        <f>IF(D133&lt;&gt;0,E133/D133,"-")</f>
        <v>0.49980637362637353</v>
      </c>
    </row>
    <row r="134" spans="1:7" x14ac:dyDescent="0.25">
      <c r="A134" s="11"/>
      <c r="B134" s="11"/>
      <c r="C134" s="11"/>
      <c r="D134" s="11"/>
      <c r="E134" s="11"/>
      <c r="F134" s="11"/>
      <c r="G134" s="11"/>
    </row>
    <row r="135" spans="1:7" x14ac:dyDescent="0.25">
      <c r="A135" s="11"/>
      <c r="B135" s="11"/>
      <c r="C135" s="11"/>
      <c r="D135" s="11"/>
      <c r="E135" s="11"/>
      <c r="F135" s="11"/>
      <c r="G135" s="11"/>
    </row>
    <row r="136" spans="1:7" x14ac:dyDescent="0.25">
      <c r="C136" s="24"/>
    </row>
  </sheetData>
  <mergeCells count="5">
    <mergeCell ref="A2:G2"/>
    <mergeCell ref="A3:G3"/>
    <mergeCell ref="A1:G1"/>
    <mergeCell ref="A86:G86"/>
    <mergeCell ref="A127:G127"/>
  </mergeCells>
  <pageMargins left="0.39370078740157499" right="0.39370078740157499" top="0.39370078740157499" bottom="0.511811023622047" header="0" footer="0.31496062992126"/>
  <pageSetup paperSize="9" scale="10" fitToHeight="0" orientation="portrait" r:id="rId1"/>
  <headerFooter>
    <oddFooter>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32"/>
  <sheetViews>
    <sheetView zoomScaleNormal="100" workbookViewId="0">
      <pane ySplit="6" topLeftCell="A22" activePane="bottomLeft" state="frozen"/>
      <selection pane="bottomLeft" activeCell="A16" sqref="A16"/>
    </sheetView>
  </sheetViews>
  <sheetFormatPr defaultColWidth="9.140625" defaultRowHeight="15" x14ac:dyDescent="0.25"/>
  <cols>
    <col min="1" max="1" width="73.7109375" style="1" customWidth="1"/>
    <col min="2" max="5" width="19.7109375" style="1" customWidth="1"/>
    <col min="6" max="7" width="15" style="1" customWidth="1"/>
  </cols>
  <sheetData>
    <row r="1" spans="1:7" s="5" customFormat="1" ht="30" customHeight="1" x14ac:dyDescent="0.25">
      <c r="A1" s="56" t="s">
        <v>1</v>
      </c>
      <c r="B1" s="56"/>
      <c r="C1" s="56"/>
      <c r="D1" s="56"/>
      <c r="E1" s="56"/>
      <c r="F1" s="56"/>
      <c r="G1" s="56"/>
    </row>
    <row r="2" spans="1:7" s="5" customFormat="1" ht="30" customHeight="1" x14ac:dyDescent="0.25">
      <c r="A2" s="56" t="s">
        <v>112</v>
      </c>
      <c r="B2" s="56"/>
      <c r="C2" s="56"/>
      <c r="D2" s="56"/>
      <c r="E2" s="56"/>
      <c r="F2" s="56"/>
      <c r="G2" s="56"/>
    </row>
    <row r="3" spans="1:7" s="6" customFormat="1" ht="24.95" customHeight="1" x14ac:dyDescent="0.3">
      <c r="A3" s="56" t="s">
        <v>113</v>
      </c>
      <c r="B3" s="56"/>
      <c r="C3" s="56"/>
      <c r="D3" s="56"/>
      <c r="E3" s="56"/>
      <c r="F3" s="56"/>
      <c r="G3" s="56"/>
    </row>
    <row r="4" spans="1:7" s="7" customFormat="1" ht="24.95" customHeight="1" x14ac:dyDescent="0.25">
      <c r="A4" s="8" t="s">
        <v>114</v>
      </c>
      <c r="B4" s="9"/>
      <c r="C4" s="9"/>
      <c r="D4" s="9"/>
      <c r="E4" s="9"/>
      <c r="F4" s="9"/>
      <c r="G4" s="9"/>
    </row>
    <row r="5" spans="1:7" ht="57.6" customHeight="1" x14ac:dyDescent="0.25">
      <c r="A5" s="10" t="s">
        <v>30</v>
      </c>
      <c r="B5" s="10" t="s">
        <v>5</v>
      </c>
      <c r="C5" s="10" t="s">
        <v>6</v>
      </c>
      <c r="D5" s="10" t="s">
        <v>7</v>
      </c>
      <c r="E5" s="10" t="s">
        <v>8</v>
      </c>
      <c r="F5" s="10" t="s">
        <v>9</v>
      </c>
      <c r="G5" s="10" t="s">
        <v>10</v>
      </c>
    </row>
    <row r="6" spans="1:7" s="11" customFormat="1" ht="15.95" customHeight="1" x14ac:dyDescent="0.25">
      <c r="A6" s="12" t="s">
        <v>11</v>
      </c>
      <c r="B6" s="12">
        <f>COLUMN()</f>
        <v>2</v>
      </c>
      <c r="C6" s="12">
        <v>3</v>
      </c>
      <c r="D6" s="12">
        <f>COLUMN()</f>
        <v>4</v>
      </c>
      <c r="E6" s="12">
        <f>COLUMN()</f>
        <v>5</v>
      </c>
      <c r="F6" s="12" t="str">
        <f>_xlfn.CONCAT(TEXT(COLUMN(),"@")," (",TEXT(E6,"@")," / ",TEXT(B6,"@"),")")</f>
        <v>6 (5 / 2)</v>
      </c>
      <c r="G6" s="12" t="str">
        <f>_xlfn.CONCAT(TEXT(COLUMN(),"@")," (",TEXT(E6,"@")," / ",TEXT(D6,"@"),")")</f>
        <v>7 (5 / 4)</v>
      </c>
    </row>
    <row r="7" spans="1:7" ht="20.100000000000001" customHeight="1" x14ac:dyDescent="0.25">
      <c r="A7" s="37" t="s">
        <v>48</v>
      </c>
      <c r="B7" s="38">
        <f>IFERROR(SUBTOTAL(9,#REF!),0)</f>
        <v>0</v>
      </c>
      <c r="C7" s="38">
        <v>0</v>
      </c>
      <c r="D7" s="38">
        <f>IFERROR(SUBTOTAL(9,#REF!),0)</f>
        <v>0</v>
      </c>
      <c r="E7" s="38">
        <f>IFERROR(SUBTOTAL(9,#REF!),0)</f>
        <v>0</v>
      </c>
      <c r="F7" s="39" t="str">
        <f>IF(B7&lt;&gt;0,E7/B7,"-")</f>
        <v>-</v>
      </c>
      <c r="G7" s="39" t="str">
        <f>IF(D7&lt;&gt;0,E7/D7,"-")</f>
        <v>-</v>
      </c>
    </row>
    <row r="8" spans="1:7" x14ac:dyDescent="0.25">
      <c r="A8" s="11"/>
      <c r="B8" s="11"/>
      <c r="C8" s="11"/>
      <c r="D8" s="11"/>
      <c r="E8" s="11"/>
      <c r="F8" s="11"/>
      <c r="G8" s="11"/>
    </row>
    <row r="9" spans="1:7" x14ac:dyDescent="0.25">
      <c r="A9" s="11"/>
      <c r="B9" s="11"/>
      <c r="C9" s="11"/>
      <c r="D9" s="11"/>
      <c r="E9" s="11"/>
      <c r="F9" s="11"/>
      <c r="G9" s="11"/>
    </row>
    <row r="10" spans="1:7" s="7" customFormat="1" ht="24.95" customHeight="1" x14ac:dyDescent="0.25">
      <c r="A10" s="8" t="s">
        <v>115</v>
      </c>
      <c r="B10" s="9"/>
      <c r="C10" s="9"/>
      <c r="D10" s="9"/>
      <c r="E10" s="9"/>
      <c r="F10" s="9"/>
      <c r="G10" s="9"/>
    </row>
    <row r="11" spans="1:7" ht="57.6" customHeight="1" x14ac:dyDescent="0.25">
      <c r="A11" s="40" t="s">
        <v>30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</row>
    <row r="12" spans="1:7" s="11" customFormat="1" ht="15.95" customHeight="1" x14ac:dyDescent="0.25">
      <c r="A12" s="12" t="s">
        <v>11</v>
      </c>
      <c r="B12" s="12">
        <f>COLUMN()</f>
        <v>2</v>
      </c>
      <c r="C12" s="12">
        <v>3</v>
      </c>
      <c r="D12" s="12">
        <f>COLUMN()</f>
        <v>4</v>
      </c>
      <c r="E12" s="12">
        <f>COLUMN()</f>
        <v>5</v>
      </c>
      <c r="F12" s="12" t="str">
        <f>_xlfn.CONCAT(TEXT(COLUMN(),"@")," (",TEXT(E12,"@")," / ",TEXT(B12,"@"),")")</f>
        <v>6 (5 / 2)</v>
      </c>
      <c r="G12" s="12" t="str">
        <f>_xlfn.CONCAT(TEXT(COLUMN(),"@")," (",TEXT(E12,"@")," / ",TEXT(D12,"@"),")")</f>
        <v>7 (5 / 4)</v>
      </c>
    </row>
    <row r="13" spans="1:7" ht="20.100000000000001" customHeight="1" x14ac:dyDescent="0.25">
      <c r="A13" s="37" t="s">
        <v>48</v>
      </c>
      <c r="B13" s="38">
        <f>IFERROR(SUBTOTAL(9,#REF!),0)</f>
        <v>0</v>
      </c>
      <c r="C13" s="38">
        <v>0</v>
      </c>
      <c r="D13" s="38">
        <f>IFERROR(SUBTOTAL(9,#REF!),0)</f>
        <v>0</v>
      </c>
      <c r="E13" s="38">
        <f>IFERROR(SUBTOTAL(9,#REF!),0)</f>
        <v>0</v>
      </c>
      <c r="F13" s="39" t="str">
        <f>IF(B13&lt;&gt;0,E13/B13,"-")</f>
        <v>-</v>
      </c>
      <c r="G13" s="39" t="str">
        <f>IF(D13&lt;&gt;0,E13/D13,"-")</f>
        <v>-</v>
      </c>
    </row>
    <row r="14" spans="1:7" x14ac:dyDescent="0.25">
      <c r="F14" s="11"/>
      <c r="G14" s="11"/>
    </row>
    <row r="15" spans="1:7" x14ac:dyDescent="0.25">
      <c r="C15" s="24"/>
    </row>
    <row r="20" spans="1:7" s="6" customFormat="1" ht="24.95" customHeight="1" x14ac:dyDescent="0.3">
      <c r="A20" s="56" t="s">
        <v>116</v>
      </c>
      <c r="B20" s="56"/>
      <c r="C20" s="56"/>
      <c r="D20" s="56"/>
      <c r="E20" s="56"/>
      <c r="F20" s="56"/>
      <c r="G20" s="56"/>
    </row>
    <row r="21" spans="1:7" s="7" customFormat="1" ht="24.95" customHeight="1" x14ac:dyDescent="0.25">
      <c r="A21" s="8" t="s">
        <v>114</v>
      </c>
      <c r="B21" s="9"/>
      <c r="C21" s="9"/>
      <c r="D21" s="9"/>
      <c r="E21" s="9"/>
      <c r="F21" s="9"/>
      <c r="G21" s="9"/>
    </row>
    <row r="22" spans="1:7" ht="57.6" customHeight="1" x14ac:dyDescent="0.25">
      <c r="A22" s="10" t="s">
        <v>30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</row>
    <row r="23" spans="1:7" s="11" customFormat="1" ht="15.95" customHeight="1" x14ac:dyDescent="0.25">
      <c r="A23" s="12" t="s">
        <v>11</v>
      </c>
      <c r="B23" s="12">
        <f>COLUMN()</f>
        <v>2</v>
      </c>
      <c r="C23" s="12">
        <f>COLUMN()</f>
        <v>3</v>
      </c>
      <c r="D23" s="12">
        <f>COLUMN()</f>
        <v>4</v>
      </c>
      <c r="E23" s="12">
        <f>COLUMN()</f>
        <v>5</v>
      </c>
      <c r="F23" s="12" t="str">
        <f>_xlfn.CONCAT(TEXT(COLUMN(),"@")," (",TEXT(E23,"@")," / ",TEXT(B23,"@"),")")</f>
        <v>6 (5 / 2)</v>
      </c>
      <c r="G23" s="12" t="str">
        <f>_xlfn.CONCAT(TEXT(COLUMN(),"@")," (",TEXT(E23,"@")," / ",TEXT(D23,"@"),")")</f>
        <v>7 (5 / 4)</v>
      </c>
    </row>
    <row r="24" spans="1:7" ht="20.100000000000001" customHeight="1" x14ac:dyDescent="0.25">
      <c r="A24" s="37" t="s">
        <v>48</v>
      </c>
      <c r="B24" s="38">
        <f>IFERROR(SUBTOTAL(9,#REF!),0)</f>
        <v>0</v>
      </c>
      <c r="C24" s="38">
        <f>IFERROR(SUBTOTAL(9,#REF!),0)</f>
        <v>0</v>
      </c>
      <c r="D24" s="38">
        <f>IFERROR(SUBTOTAL(9,#REF!),0)</f>
        <v>0</v>
      </c>
      <c r="E24" s="38">
        <f>IFERROR(SUBTOTAL(9,#REF!),0)</f>
        <v>0</v>
      </c>
      <c r="F24" s="39" t="str">
        <f>IF(B24&lt;&gt;0,E24/B24,"-")</f>
        <v>-</v>
      </c>
      <c r="G24" s="39" t="str">
        <f>IF(D24&lt;&gt;0,E24/D24,"-")</f>
        <v>-</v>
      </c>
    </row>
    <row r="25" spans="1:7" x14ac:dyDescent="0.25">
      <c r="A25" s="11"/>
      <c r="B25" s="11"/>
      <c r="C25" s="11"/>
      <c r="D25" s="11"/>
      <c r="E25" s="11"/>
      <c r="F25" s="11"/>
      <c r="G25" s="11"/>
    </row>
    <row r="26" spans="1:7" x14ac:dyDescent="0.25">
      <c r="A26" s="11"/>
      <c r="B26" s="11"/>
      <c r="C26" s="11"/>
      <c r="D26" s="11"/>
      <c r="E26" s="11"/>
      <c r="F26" s="11"/>
      <c r="G26" s="11"/>
    </row>
    <row r="27" spans="1:7" s="7" customFormat="1" ht="24.95" customHeight="1" x14ac:dyDescent="0.25">
      <c r="A27" s="8" t="s">
        <v>115</v>
      </c>
      <c r="B27" s="9"/>
      <c r="C27" s="9"/>
      <c r="D27" s="9"/>
      <c r="E27" s="9"/>
      <c r="F27" s="9"/>
      <c r="G27" s="9"/>
    </row>
    <row r="28" spans="1:7" ht="57.6" customHeight="1" x14ac:dyDescent="0.25">
      <c r="A28" s="40" t="s">
        <v>30</v>
      </c>
      <c r="B28" s="10" t="s">
        <v>5</v>
      </c>
      <c r="C28" s="10" t="s">
        <v>6</v>
      </c>
      <c r="D28" s="10" t="s">
        <v>7</v>
      </c>
      <c r="E28" s="10" t="s">
        <v>8</v>
      </c>
      <c r="F28" s="10" t="s">
        <v>9</v>
      </c>
      <c r="G28" s="10" t="s">
        <v>10</v>
      </c>
    </row>
    <row r="29" spans="1:7" s="11" customFormat="1" ht="15.95" customHeight="1" x14ac:dyDescent="0.25">
      <c r="A29" s="12" t="s">
        <v>11</v>
      </c>
      <c r="B29" s="12">
        <f>COLUMN()</f>
        <v>2</v>
      </c>
      <c r="C29" s="12">
        <f>COLUMN()</f>
        <v>3</v>
      </c>
      <c r="D29" s="12">
        <f>COLUMN()</f>
        <v>4</v>
      </c>
      <c r="E29" s="12">
        <f>COLUMN()</f>
        <v>5</v>
      </c>
      <c r="F29" s="12" t="str">
        <f>_xlfn.CONCAT(TEXT(COLUMN(),"@")," (",TEXT(E29,"@")," / ",TEXT(B29,"@"),")")</f>
        <v>6 (5 / 2)</v>
      </c>
      <c r="G29" s="12" t="str">
        <f>_xlfn.CONCAT(TEXT(COLUMN(),"@")," (",TEXT(E29,"@")," / ",TEXT(D29,"@"),")")</f>
        <v>7 (5 / 4)</v>
      </c>
    </row>
    <row r="30" spans="1:7" ht="20.100000000000001" customHeight="1" x14ac:dyDescent="0.25">
      <c r="A30" s="37" t="s">
        <v>48</v>
      </c>
      <c r="B30" s="38">
        <f>IFERROR(SUBTOTAL(9,#REF!),0)</f>
        <v>0</v>
      </c>
      <c r="C30" s="38">
        <f>IFERROR(SUBTOTAL(9,#REF!),0)</f>
        <v>0</v>
      </c>
      <c r="D30" s="38">
        <f>IFERROR(SUBTOTAL(9,#REF!),0)</f>
        <v>0</v>
      </c>
      <c r="E30" s="38">
        <f>IFERROR(SUBTOTAL(9,#REF!),0)</f>
        <v>0</v>
      </c>
      <c r="F30" s="39" t="str">
        <f>IF(B30&lt;&gt;0,E30/B30,"-")</f>
        <v>-</v>
      </c>
      <c r="G30" s="39" t="str">
        <f>IF(D30&lt;&gt;0,E30/D30,"-")</f>
        <v>-</v>
      </c>
    </row>
    <row r="31" spans="1:7" x14ac:dyDescent="0.25">
      <c r="F31" s="11"/>
      <c r="G31" s="11"/>
    </row>
    <row r="32" spans="1:7" x14ac:dyDescent="0.25">
      <c r="C32" s="24"/>
    </row>
  </sheetData>
  <mergeCells count="4">
    <mergeCell ref="A2:G2"/>
    <mergeCell ref="A3:G3"/>
    <mergeCell ref="A1:G1"/>
    <mergeCell ref="A20:G20"/>
  </mergeCells>
  <pageMargins left="0.39370078740157499" right="0.39370078740157499" top="0.39370078740157499" bottom="0.511811023622047" header="0" footer="0.31496062992126"/>
  <pageSetup paperSize="9" scale="10" fitToHeight="0" orientation="portrait" r:id="rId1"/>
  <headerFooter>
    <oddFooter>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134"/>
  <sheetViews>
    <sheetView zoomScaleNormal="100" workbookViewId="0">
      <pane ySplit="5" topLeftCell="A6" activePane="bottomLeft" state="frozen"/>
      <selection pane="bottomLeft" activeCell="A16" sqref="A16"/>
    </sheetView>
  </sheetViews>
  <sheetFormatPr defaultColWidth="9.140625" defaultRowHeight="15" x14ac:dyDescent="0.25"/>
  <cols>
    <col min="1" max="1" width="73.7109375" style="1" customWidth="1"/>
    <col min="2" max="4" width="19.7109375" style="1" customWidth="1"/>
    <col min="5" max="5" width="15" style="1" customWidth="1"/>
  </cols>
  <sheetData>
    <row r="1" spans="1:5" s="5" customFormat="1" ht="30" customHeight="1" x14ac:dyDescent="0.25">
      <c r="A1" s="56" t="s">
        <v>117</v>
      </c>
      <c r="B1" s="56"/>
      <c r="C1" s="56"/>
      <c r="D1" s="56"/>
      <c r="E1" s="56"/>
    </row>
    <row r="2" spans="1:5" s="6" customFormat="1" ht="24.95" customHeight="1" x14ac:dyDescent="0.3">
      <c r="A2" s="56" t="s">
        <v>118</v>
      </c>
      <c r="B2" s="56"/>
      <c r="C2" s="56"/>
      <c r="D2" s="56"/>
      <c r="E2" s="56"/>
    </row>
    <row r="3" spans="1:5" s="7" customFormat="1" ht="24.95" customHeight="1" x14ac:dyDescent="0.25">
      <c r="A3" s="8" t="s">
        <v>119</v>
      </c>
      <c r="B3" s="9"/>
      <c r="C3" s="9"/>
      <c r="D3" s="9"/>
      <c r="E3" s="9"/>
    </row>
    <row r="4" spans="1:5" ht="57.6" customHeight="1" x14ac:dyDescent="0.25">
      <c r="A4" s="40" t="s">
        <v>30</v>
      </c>
      <c r="B4" s="10" t="s">
        <v>6</v>
      </c>
      <c r="C4" s="10" t="s">
        <v>7</v>
      </c>
      <c r="D4" s="10" t="s">
        <v>8</v>
      </c>
      <c r="E4" s="10" t="s">
        <v>10</v>
      </c>
    </row>
    <row r="5" spans="1:5" s="11" customFormat="1" ht="15.95" customHeight="1" x14ac:dyDescent="0.25">
      <c r="A5" s="12" t="s">
        <v>11</v>
      </c>
      <c r="B5" s="12">
        <v>2</v>
      </c>
      <c r="C5" s="12">
        <f>COLUMN()</f>
        <v>3</v>
      </c>
      <c r="D5" s="12">
        <f>COLUMN()</f>
        <v>4</v>
      </c>
      <c r="E5" s="12" t="str">
        <f>_xlfn.CONCAT(TEXT(COLUMN(),"@")," (",TEXT(D5,"@")," / ",TEXT(C5,"@"),")")</f>
        <v>5 (4 / 3)</v>
      </c>
    </row>
    <row r="6" spans="1:5" x14ac:dyDescent="0.25">
      <c r="A6" s="25" t="s">
        <v>120</v>
      </c>
      <c r="B6" s="26">
        <v>1456000</v>
      </c>
      <c r="C6" s="26">
        <f>SUBTOTAL(9,C20:C132)</f>
        <v>1456000</v>
      </c>
      <c r="D6" s="26">
        <f>SUBTOTAL(9,D20:D132)</f>
        <v>727718.08000000031</v>
      </c>
      <c r="E6" s="27">
        <v>0.49980637362637381</v>
      </c>
    </row>
    <row r="7" spans="1:5" x14ac:dyDescent="0.25">
      <c r="A7" s="28" t="s">
        <v>121</v>
      </c>
      <c r="B7" s="29">
        <v>1456000</v>
      </c>
      <c r="C7" s="29">
        <f>SUBTOTAL(9,C20:C132)</f>
        <v>1456000</v>
      </c>
      <c r="D7" s="29">
        <f>SUBTOTAL(9,D20:D132)</f>
        <v>727718.08000000031</v>
      </c>
      <c r="E7" s="30">
        <v>0.49980637362637381</v>
      </c>
    </row>
    <row r="8" spans="1:5" x14ac:dyDescent="0.25">
      <c r="A8" s="41" t="s">
        <v>122</v>
      </c>
      <c r="B8" s="42"/>
      <c r="C8" s="42"/>
      <c r="D8" s="42"/>
      <c r="E8" s="42"/>
    </row>
    <row r="9" spans="1:5" x14ac:dyDescent="0.25">
      <c r="A9" s="43" t="s">
        <v>123</v>
      </c>
      <c r="B9" s="44" t="s">
        <v>124</v>
      </c>
      <c r="C9" s="45" t="s">
        <v>124</v>
      </c>
      <c r="D9" s="45" t="s">
        <v>125</v>
      </c>
      <c r="E9" s="46">
        <v>0.47925290192599163</v>
      </c>
    </row>
    <row r="10" spans="1:5" x14ac:dyDescent="0.25">
      <c r="A10" s="43" t="s">
        <v>126</v>
      </c>
      <c r="B10" s="44" t="s">
        <v>127</v>
      </c>
      <c r="C10" s="45" t="s">
        <v>127</v>
      </c>
      <c r="D10" s="45" t="s">
        <v>128</v>
      </c>
      <c r="E10" s="46">
        <v>0.47472000000000003</v>
      </c>
    </row>
    <row r="11" spans="1:5" x14ac:dyDescent="0.25">
      <c r="A11" s="43" t="s">
        <v>129</v>
      </c>
      <c r="B11" s="44" t="s">
        <v>130</v>
      </c>
      <c r="C11" s="45" t="s">
        <v>130</v>
      </c>
      <c r="D11" s="45" t="s">
        <v>131</v>
      </c>
      <c r="E11" s="46">
        <v>0.54301393980731527</v>
      </c>
    </row>
    <row r="12" spans="1:5" x14ac:dyDescent="0.25">
      <c r="A12" s="43" t="s">
        <v>132</v>
      </c>
      <c r="B12" s="44" t="s">
        <v>133</v>
      </c>
      <c r="C12" s="45" t="s">
        <v>133</v>
      </c>
      <c r="D12" s="45" t="s">
        <v>134</v>
      </c>
      <c r="E12" s="46">
        <v>0.61254643023798416</v>
      </c>
    </row>
    <row r="13" spans="1:5" x14ac:dyDescent="0.25">
      <c r="A13" s="43" t="s">
        <v>135</v>
      </c>
      <c r="B13" s="44" t="s">
        <v>136</v>
      </c>
      <c r="C13" s="45" t="s">
        <v>136</v>
      </c>
      <c r="D13" s="45" t="s">
        <v>136</v>
      </c>
      <c r="E13" s="46" t="str">
        <f>IFERROR(D13/C13,"-")</f>
        <v>-</v>
      </c>
    </row>
    <row r="14" spans="1:5" x14ac:dyDescent="0.25">
      <c r="A14" s="43" t="s">
        <v>137</v>
      </c>
      <c r="B14" s="44" t="s">
        <v>138</v>
      </c>
      <c r="C14" s="45" t="s">
        <v>138</v>
      </c>
      <c r="D14" s="45" t="s">
        <v>139</v>
      </c>
      <c r="E14" s="46">
        <v>0.27635662650602411</v>
      </c>
    </row>
    <row r="15" spans="1:5" x14ac:dyDescent="0.25">
      <c r="A15" s="43" t="s">
        <v>140</v>
      </c>
      <c r="B15" s="44" t="s">
        <v>141</v>
      </c>
      <c r="C15" s="45" t="s">
        <v>141</v>
      </c>
      <c r="D15" s="45" t="s">
        <v>136</v>
      </c>
      <c r="E15" s="46">
        <v>0</v>
      </c>
    </row>
    <row r="16" spans="1:5" x14ac:dyDescent="0.25">
      <c r="A16" s="31" t="s">
        <v>142</v>
      </c>
      <c r="B16" s="32">
        <v>1456000</v>
      </c>
      <c r="C16" s="32">
        <f>SUBTOTAL(9,C20:C132)</f>
        <v>1456000</v>
      </c>
      <c r="D16" s="32">
        <f>SUBTOTAL(9,D20:D132)</f>
        <v>727718.08000000031</v>
      </c>
      <c r="E16" s="33">
        <v>0.49980637362637381</v>
      </c>
    </row>
    <row r="17" spans="1:5" x14ac:dyDescent="0.25">
      <c r="A17" s="47" t="s">
        <v>143</v>
      </c>
      <c r="B17" s="48">
        <v>1290880</v>
      </c>
      <c r="C17" s="48">
        <f>SUBTOTAL(9,C20:C70)</f>
        <v>1290880</v>
      </c>
      <c r="D17" s="48">
        <f>SUBTOTAL(9,D20:D70)</f>
        <v>649368.85000000033</v>
      </c>
      <c r="E17" s="49">
        <v>0.50304354393901862</v>
      </c>
    </row>
    <row r="18" spans="1:5" x14ac:dyDescent="0.25">
      <c r="A18" s="50" t="s">
        <v>144</v>
      </c>
      <c r="B18" s="51">
        <v>1045500</v>
      </c>
      <c r="C18" s="51">
        <f>SUBTOTAL(9,C20:C24)</f>
        <v>1045500</v>
      </c>
      <c r="D18" s="51">
        <f>SUBTOTAL(9,D20:D24)</f>
        <v>509222.18000000005</v>
      </c>
      <c r="E18" s="52">
        <v>0.48706090865614543</v>
      </c>
    </row>
    <row r="19" spans="1:5" x14ac:dyDescent="0.25">
      <c r="A19" s="53" t="s">
        <v>145</v>
      </c>
      <c r="B19" s="54">
        <v>1010000</v>
      </c>
      <c r="C19" s="54">
        <f>SUBTOTAL(9,C20:C21)</f>
        <v>1010000</v>
      </c>
      <c r="D19" s="54">
        <f>SUBTOTAL(9,D20:D21)</f>
        <v>494347.81000000006</v>
      </c>
      <c r="E19" s="55">
        <v>0.4894532772277228</v>
      </c>
    </row>
    <row r="20" spans="1:5" x14ac:dyDescent="0.25">
      <c r="A20" s="34" t="s">
        <v>146</v>
      </c>
      <c r="B20" s="35"/>
      <c r="C20" s="35">
        <v>900000</v>
      </c>
      <c r="D20" s="35">
        <v>436165.09</v>
      </c>
      <c r="E20" s="36"/>
    </row>
    <row r="21" spans="1:5" x14ac:dyDescent="0.25">
      <c r="A21" s="34" t="s">
        <v>147</v>
      </c>
      <c r="B21" s="35"/>
      <c r="C21" s="35">
        <v>110000</v>
      </c>
      <c r="D21" s="35">
        <v>58182.720000000001</v>
      </c>
      <c r="E21" s="36"/>
    </row>
    <row r="22" spans="1:5" x14ac:dyDescent="0.25">
      <c r="A22" s="53" t="s">
        <v>148</v>
      </c>
      <c r="B22" s="54">
        <v>35500</v>
      </c>
      <c r="C22" s="54">
        <f>SUBTOTAL(9,C23:C24)</f>
        <v>35500</v>
      </c>
      <c r="D22" s="54">
        <f>SUBTOTAL(9,D23:D24)</f>
        <v>14874.37</v>
      </c>
      <c r="E22" s="55">
        <v>0.41899633802816905</v>
      </c>
    </row>
    <row r="23" spans="1:5" x14ac:dyDescent="0.25">
      <c r="A23" s="34" t="s">
        <v>149</v>
      </c>
      <c r="B23" s="35"/>
      <c r="C23" s="35">
        <v>33500</v>
      </c>
      <c r="D23" s="35">
        <v>14874.37</v>
      </c>
      <c r="E23" s="36"/>
    </row>
    <row r="24" spans="1:5" x14ac:dyDescent="0.25">
      <c r="A24" s="34" t="s">
        <v>150</v>
      </c>
      <c r="B24" s="35"/>
      <c r="C24" s="35">
        <v>2000</v>
      </c>
      <c r="D24" s="35">
        <v>0</v>
      </c>
      <c r="E24" s="36"/>
    </row>
    <row r="25" spans="1:5" x14ac:dyDescent="0.25">
      <c r="A25" s="50" t="s">
        <v>151</v>
      </c>
      <c r="B25" s="51">
        <v>1500</v>
      </c>
      <c r="C25" s="51">
        <f>SUBTOTAL(9,C27:C27)</f>
        <v>1500</v>
      </c>
      <c r="D25" s="51">
        <f>SUBTOTAL(9,D27:D27)</f>
        <v>712.08</v>
      </c>
      <c r="E25" s="52">
        <v>0.47472000000000003</v>
      </c>
    </row>
    <row r="26" spans="1:5" x14ac:dyDescent="0.25">
      <c r="A26" s="53" t="s">
        <v>148</v>
      </c>
      <c r="B26" s="54">
        <v>1500</v>
      </c>
      <c r="C26" s="54">
        <f>SUBTOTAL(9,C27:C27)</f>
        <v>1500</v>
      </c>
      <c r="D26" s="54">
        <f>SUBTOTAL(9,D27:D27)</f>
        <v>712.08</v>
      </c>
      <c r="E26" s="55">
        <v>0.47472000000000003</v>
      </c>
    </row>
    <row r="27" spans="1:5" x14ac:dyDescent="0.25">
      <c r="A27" s="34" t="s">
        <v>152</v>
      </c>
      <c r="B27" s="35"/>
      <c r="C27" s="35">
        <v>1500</v>
      </c>
      <c r="D27" s="35">
        <v>712.08</v>
      </c>
      <c r="E27" s="36"/>
    </row>
    <row r="28" spans="1:5" x14ac:dyDescent="0.25">
      <c r="A28" s="50" t="s">
        <v>153</v>
      </c>
      <c r="B28" s="51">
        <v>234580</v>
      </c>
      <c r="C28" s="51">
        <f>SUBTOTAL(9,C30:C55)</f>
        <v>234580</v>
      </c>
      <c r="D28" s="51">
        <f>SUBTOTAL(9,D30:D55)</f>
        <v>123816.01999999997</v>
      </c>
      <c r="E28" s="52">
        <v>0.52782001875692719</v>
      </c>
    </row>
    <row r="29" spans="1:5" x14ac:dyDescent="0.25">
      <c r="A29" s="53" t="s">
        <v>145</v>
      </c>
      <c r="B29" s="54">
        <v>40550</v>
      </c>
      <c r="C29" s="54">
        <f>SUBTOTAL(9,C30:C31)</f>
        <v>40550</v>
      </c>
      <c r="D29" s="54">
        <f>SUBTOTAL(9,D30:D31)</f>
        <v>21268.45</v>
      </c>
      <c r="E29" s="55">
        <v>0.52449938347718872</v>
      </c>
    </row>
    <row r="30" spans="1:5" x14ac:dyDescent="0.25">
      <c r="A30" s="34" t="s">
        <v>154</v>
      </c>
      <c r="B30" s="35"/>
      <c r="C30" s="35">
        <v>40550</v>
      </c>
      <c r="D30" s="35">
        <v>21268.45</v>
      </c>
      <c r="E30" s="36"/>
    </row>
    <row r="31" spans="1:5" x14ac:dyDescent="0.25">
      <c r="A31" s="34" t="s">
        <v>147</v>
      </c>
      <c r="B31" s="35"/>
      <c r="C31" s="35">
        <v>0</v>
      </c>
      <c r="D31" s="35">
        <v>0</v>
      </c>
      <c r="E31" s="36"/>
    </row>
    <row r="32" spans="1:5" x14ac:dyDescent="0.25">
      <c r="A32" s="53" t="s">
        <v>148</v>
      </c>
      <c r="B32" s="54">
        <v>192420</v>
      </c>
      <c r="C32" s="54">
        <f>SUBTOTAL(9,C33:C52)</f>
        <v>192420</v>
      </c>
      <c r="D32" s="54">
        <f>SUBTOTAL(9,D33:D52)</f>
        <v>101649.44999999997</v>
      </c>
      <c r="E32" s="55">
        <v>0.52826863111942612</v>
      </c>
    </row>
    <row r="33" spans="1:5" x14ac:dyDescent="0.25">
      <c r="A33" s="34" t="s">
        <v>155</v>
      </c>
      <c r="B33" s="35"/>
      <c r="C33" s="35">
        <v>2200</v>
      </c>
      <c r="D33" s="35">
        <v>1499.54</v>
      </c>
      <c r="E33" s="36"/>
    </row>
    <row r="34" spans="1:5" x14ac:dyDescent="0.25">
      <c r="A34" s="34" t="s">
        <v>156</v>
      </c>
      <c r="B34" s="35"/>
      <c r="C34" s="35">
        <v>24820</v>
      </c>
      <c r="D34" s="35">
        <v>10572.72</v>
      </c>
      <c r="E34" s="36"/>
    </row>
    <row r="35" spans="1:5" x14ac:dyDescent="0.25">
      <c r="A35" s="34" t="s">
        <v>157</v>
      </c>
      <c r="B35" s="35"/>
      <c r="C35" s="35">
        <v>4200</v>
      </c>
      <c r="D35" s="35">
        <v>486</v>
      </c>
      <c r="E35" s="36"/>
    </row>
    <row r="36" spans="1:5" x14ac:dyDescent="0.25">
      <c r="A36" s="34" t="s">
        <v>152</v>
      </c>
      <c r="B36" s="35"/>
      <c r="C36" s="35">
        <v>24100</v>
      </c>
      <c r="D36" s="35">
        <v>10365.030000000001</v>
      </c>
      <c r="E36" s="36"/>
    </row>
    <row r="37" spans="1:5" x14ac:dyDescent="0.25">
      <c r="A37" s="34" t="s">
        <v>158</v>
      </c>
      <c r="B37" s="35"/>
      <c r="C37" s="35">
        <v>82600</v>
      </c>
      <c r="D37" s="35">
        <v>46725.49</v>
      </c>
      <c r="E37" s="36"/>
    </row>
    <row r="38" spans="1:5" x14ac:dyDescent="0.25">
      <c r="A38" s="34" t="s">
        <v>159</v>
      </c>
      <c r="B38" s="35"/>
      <c r="C38" s="35">
        <v>1000</v>
      </c>
      <c r="D38" s="35">
        <v>492.75</v>
      </c>
      <c r="E38" s="36"/>
    </row>
    <row r="39" spans="1:5" x14ac:dyDescent="0.25">
      <c r="A39" s="34" t="s">
        <v>160</v>
      </c>
      <c r="B39" s="35"/>
      <c r="C39" s="35">
        <v>2000</v>
      </c>
      <c r="D39" s="35">
        <v>111.37</v>
      </c>
      <c r="E39" s="36"/>
    </row>
    <row r="40" spans="1:5" x14ac:dyDescent="0.25">
      <c r="A40" s="34" t="s">
        <v>161</v>
      </c>
      <c r="B40" s="35"/>
      <c r="C40" s="35">
        <v>4000</v>
      </c>
      <c r="D40" s="35">
        <v>0</v>
      </c>
      <c r="E40" s="36"/>
    </row>
    <row r="41" spans="1:5" x14ac:dyDescent="0.25">
      <c r="A41" s="34" t="s">
        <v>162</v>
      </c>
      <c r="B41" s="35"/>
      <c r="C41" s="35">
        <v>1700</v>
      </c>
      <c r="D41" s="35">
        <v>1054.01</v>
      </c>
      <c r="E41" s="36"/>
    </row>
    <row r="42" spans="1:5" x14ac:dyDescent="0.25">
      <c r="A42" s="34" t="s">
        <v>150</v>
      </c>
      <c r="B42" s="35"/>
      <c r="C42" s="35">
        <v>10000</v>
      </c>
      <c r="D42" s="35">
        <v>10612.41</v>
      </c>
      <c r="E42" s="36"/>
    </row>
    <row r="43" spans="1:5" x14ac:dyDescent="0.25">
      <c r="A43" s="34" t="s">
        <v>163</v>
      </c>
      <c r="B43" s="35"/>
      <c r="C43" s="35">
        <v>100</v>
      </c>
      <c r="D43" s="35">
        <v>0</v>
      </c>
      <c r="E43" s="36"/>
    </row>
    <row r="44" spans="1:5" x14ac:dyDescent="0.25">
      <c r="A44" s="34" t="s">
        <v>164</v>
      </c>
      <c r="B44" s="35"/>
      <c r="C44" s="35">
        <v>9100</v>
      </c>
      <c r="D44" s="35">
        <v>5462.89</v>
      </c>
      <c r="E44" s="36"/>
    </row>
    <row r="45" spans="1:5" x14ac:dyDescent="0.25">
      <c r="A45" s="34" t="s">
        <v>165</v>
      </c>
      <c r="B45" s="35"/>
      <c r="C45" s="35">
        <v>8300</v>
      </c>
      <c r="D45" s="35">
        <v>1052.28</v>
      </c>
      <c r="E45" s="36"/>
    </row>
    <row r="46" spans="1:5" x14ac:dyDescent="0.25">
      <c r="A46" s="34" t="s">
        <v>166</v>
      </c>
      <c r="B46" s="35"/>
      <c r="C46" s="35">
        <v>5000</v>
      </c>
      <c r="D46" s="35">
        <v>1094.51</v>
      </c>
      <c r="E46" s="36"/>
    </row>
    <row r="47" spans="1:5" x14ac:dyDescent="0.25">
      <c r="A47" s="34" t="s">
        <v>167</v>
      </c>
      <c r="B47" s="35"/>
      <c r="C47" s="35">
        <v>6000</v>
      </c>
      <c r="D47" s="35">
        <v>5202</v>
      </c>
      <c r="E47" s="36"/>
    </row>
    <row r="48" spans="1:5" x14ac:dyDescent="0.25">
      <c r="A48" s="34" t="s">
        <v>168</v>
      </c>
      <c r="B48" s="35"/>
      <c r="C48" s="35">
        <v>2500</v>
      </c>
      <c r="D48" s="35">
        <v>4281.87</v>
      </c>
      <c r="E48" s="36"/>
    </row>
    <row r="49" spans="1:5" x14ac:dyDescent="0.25">
      <c r="A49" s="34" t="s">
        <v>169</v>
      </c>
      <c r="B49" s="35"/>
      <c r="C49" s="35">
        <v>1100</v>
      </c>
      <c r="D49" s="35">
        <v>567.36</v>
      </c>
      <c r="E49" s="36"/>
    </row>
    <row r="50" spans="1:5" x14ac:dyDescent="0.25">
      <c r="A50" s="34" t="s">
        <v>170</v>
      </c>
      <c r="B50" s="35"/>
      <c r="C50" s="35">
        <v>3200</v>
      </c>
      <c r="D50" s="35">
        <v>1214.54</v>
      </c>
      <c r="E50" s="36"/>
    </row>
    <row r="51" spans="1:5" x14ac:dyDescent="0.25">
      <c r="A51" s="34" t="s">
        <v>171</v>
      </c>
      <c r="B51" s="35"/>
      <c r="C51" s="35">
        <v>500</v>
      </c>
      <c r="D51" s="35">
        <v>0</v>
      </c>
      <c r="E51" s="36"/>
    </row>
    <row r="52" spans="1:5" x14ac:dyDescent="0.25">
      <c r="A52" s="34" t="s">
        <v>172</v>
      </c>
      <c r="B52" s="35"/>
      <c r="C52" s="35">
        <v>0</v>
      </c>
      <c r="D52" s="35">
        <v>854.68</v>
      </c>
      <c r="E52" s="36"/>
    </row>
    <row r="53" spans="1:5" x14ac:dyDescent="0.25">
      <c r="A53" s="53" t="s">
        <v>173</v>
      </c>
      <c r="B53" s="54">
        <v>1610</v>
      </c>
      <c r="C53" s="54">
        <f>SUBTOTAL(9,C54:C55)</f>
        <v>1610</v>
      </c>
      <c r="D53" s="54">
        <f>SUBTOTAL(9,D54:D55)</f>
        <v>898.12</v>
      </c>
      <c r="E53" s="55">
        <v>0.55783850931677015</v>
      </c>
    </row>
    <row r="54" spans="1:5" x14ac:dyDescent="0.25">
      <c r="A54" s="34" t="s">
        <v>174</v>
      </c>
      <c r="B54" s="35"/>
      <c r="C54" s="35">
        <v>1600</v>
      </c>
      <c r="D54" s="35">
        <v>898.02</v>
      </c>
      <c r="E54" s="36"/>
    </row>
    <row r="55" spans="1:5" x14ac:dyDescent="0.25">
      <c r="A55" s="34" t="s">
        <v>175</v>
      </c>
      <c r="B55" s="35"/>
      <c r="C55" s="35">
        <v>10</v>
      </c>
      <c r="D55" s="35">
        <v>0.1</v>
      </c>
      <c r="E55" s="36"/>
    </row>
    <row r="56" spans="1:5" x14ac:dyDescent="0.25">
      <c r="A56" s="50" t="s">
        <v>176</v>
      </c>
      <c r="B56" s="51">
        <v>0</v>
      </c>
      <c r="C56" s="51">
        <f>SUBTOTAL(9,C58:C60)</f>
        <v>0</v>
      </c>
      <c r="D56" s="51">
        <f>SUBTOTAL(9,D58:D60)</f>
        <v>13324.81</v>
      </c>
      <c r="E56" s="52" t="str">
        <f>IF(C56&lt;&gt;0,D56/C56,"-")</f>
        <v>-</v>
      </c>
    </row>
    <row r="57" spans="1:5" x14ac:dyDescent="0.25">
      <c r="A57" s="53" t="s">
        <v>145</v>
      </c>
      <c r="B57" s="54">
        <v>0</v>
      </c>
      <c r="C57" s="54">
        <f>SUBTOTAL(9,C58:C58)</f>
        <v>0</v>
      </c>
      <c r="D57" s="54">
        <f>SUBTOTAL(9,D58:D58)</f>
        <v>13184.81</v>
      </c>
      <c r="E57" s="55" t="str">
        <f>IF(C57&lt;&gt;0,D57/C57,"-")</f>
        <v>-</v>
      </c>
    </row>
    <row r="58" spans="1:5" x14ac:dyDescent="0.25">
      <c r="A58" s="34" t="s">
        <v>146</v>
      </c>
      <c r="B58" s="35"/>
      <c r="C58" s="35">
        <v>0</v>
      </c>
      <c r="D58" s="35">
        <v>13184.81</v>
      </c>
      <c r="E58" s="36"/>
    </row>
    <row r="59" spans="1:5" x14ac:dyDescent="0.25">
      <c r="A59" s="53" t="s">
        <v>148</v>
      </c>
      <c r="B59" s="54">
        <v>0</v>
      </c>
      <c r="C59" s="54">
        <f>SUBTOTAL(9,C60:C60)</f>
        <v>0</v>
      </c>
      <c r="D59" s="54">
        <f>SUBTOTAL(9,D60:D60)</f>
        <v>140</v>
      </c>
      <c r="E59" s="55" t="str">
        <f>IF(C59&lt;&gt;0,D59/C59,"-")</f>
        <v>-</v>
      </c>
    </row>
    <row r="60" spans="1:5" x14ac:dyDescent="0.25">
      <c r="A60" s="34" t="s">
        <v>160</v>
      </c>
      <c r="B60" s="35"/>
      <c r="C60" s="35">
        <v>0</v>
      </c>
      <c r="D60" s="35">
        <v>140</v>
      </c>
      <c r="E60" s="36"/>
    </row>
    <row r="61" spans="1:5" x14ac:dyDescent="0.25">
      <c r="A61" s="50" t="s">
        <v>177</v>
      </c>
      <c r="B61" s="51">
        <v>0</v>
      </c>
      <c r="C61" s="51">
        <f>SUBTOTAL(9,C63:C63)</f>
        <v>0</v>
      </c>
      <c r="D61" s="51">
        <f>SUBTOTAL(9,D63:D63)</f>
        <v>0</v>
      </c>
      <c r="E61" s="52" t="str">
        <f>IF(C61&lt;&gt;0,D61/C61,"-")</f>
        <v>-</v>
      </c>
    </row>
    <row r="62" spans="1:5" x14ac:dyDescent="0.25">
      <c r="A62" s="53" t="s">
        <v>145</v>
      </c>
      <c r="B62" s="54">
        <v>0</v>
      </c>
      <c r="C62" s="54">
        <f>SUBTOTAL(9,C63:C63)</f>
        <v>0</v>
      </c>
      <c r="D62" s="54">
        <f>SUBTOTAL(9,D63:D63)</f>
        <v>0</v>
      </c>
      <c r="E62" s="55" t="str">
        <f>IF(C62&lt;&gt;0,D62/C62,"-")</f>
        <v>-</v>
      </c>
    </row>
    <row r="63" spans="1:5" x14ac:dyDescent="0.25">
      <c r="A63" s="34" t="s">
        <v>146</v>
      </c>
      <c r="B63" s="35"/>
      <c r="C63" s="35">
        <v>0</v>
      </c>
      <c r="D63" s="35">
        <v>0</v>
      </c>
      <c r="E63" s="36"/>
    </row>
    <row r="64" spans="1:5" x14ac:dyDescent="0.25">
      <c r="A64" s="50" t="s">
        <v>178</v>
      </c>
      <c r="B64" s="51">
        <v>8300</v>
      </c>
      <c r="C64" s="51">
        <f>SUBTOTAL(9,C66:C66)</f>
        <v>8300</v>
      </c>
      <c r="D64" s="51">
        <f>SUBTOTAL(9,D66:D66)</f>
        <v>2293.7600000000002</v>
      </c>
      <c r="E64" s="52">
        <v>0.27635662650602411</v>
      </c>
    </row>
    <row r="65" spans="1:5" x14ac:dyDescent="0.25">
      <c r="A65" s="53" t="s">
        <v>148</v>
      </c>
      <c r="B65" s="54">
        <v>8300</v>
      </c>
      <c r="C65" s="54">
        <f>SUBTOTAL(9,C66:C66)</f>
        <v>8300</v>
      </c>
      <c r="D65" s="54">
        <f>SUBTOTAL(9,D66:D66)</f>
        <v>2293.7600000000002</v>
      </c>
      <c r="E65" s="55">
        <v>0.27635662650602411</v>
      </c>
    </row>
    <row r="66" spans="1:5" x14ac:dyDescent="0.25">
      <c r="A66" s="34" t="s">
        <v>152</v>
      </c>
      <c r="B66" s="35"/>
      <c r="C66" s="35">
        <v>8300</v>
      </c>
      <c r="D66" s="35">
        <v>2293.7600000000002</v>
      </c>
      <c r="E66" s="36"/>
    </row>
    <row r="67" spans="1:5" x14ac:dyDescent="0.25">
      <c r="A67" s="50" t="s">
        <v>179</v>
      </c>
      <c r="B67" s="51">
        <v>1000</v>
      </c>
      <c r="C67" s="51">
        <f>SUBTOTAL(9,C69:C70)</f>
        <v>1000</v>
      </c>
      <c r="D67" s="51">
        <f>SUBTOTAL(9,D69:D70)</f>
        <v>0</v>
      </c>
      <c r="E67" s="52">
        <v>0</v>
      </c>
    </row>
    <row r="68" spans="1:5" x14ac:dyDescent="0.25">
      <c r="A68" s="53" t="s">
        <v>148</v>
      </c>
      <c r="B68" s="54">
        <v>1000</v>
      </c>
      <c r="C68" s="54">
        <f>SUBTOTAL(9,C69:C70)</f>
        <v>1000</v>
      </c>
      <c r="D68" s="54">
        <f>SUBTOTAL(9,D69:D70)</f>
        <v>0</v>
      </c>
      <c r="E68" s="55">
        <v>0</v>
      </c>
    </row>
    <row r="69" spans="1:5" x14ac:dyDescent="0.25">
      <c r="A69" s="34" t="s">
        <v>160</v>
      </c>
      <c r="B69" s="35"/>
      <c r="C69" s="35">
        <v>500</v>
      </c>
      <c r="D69" s="35">
        <v>0</v>
      </c>
      <c r="E69" s="36"/>
    </row>
    <row r="70" spans="1:5" x14ac:dyDescent="0.25">
      <c r="A70" s="34" t="s">
        <v>168</v>
      </c>
      <c r="B70" s="35"/>
      <c r="C70" s="35">
        <v>500</v>
      </c>
      <c r="D70" s="35">
        <v>0</v>
      </c>
      <c r="E70" s="36"/>
    </row>
    <row r="71" spans="1:5" x14ac:dyDescent="0.25">
      <c r="A71" s="47" t="s">
        <v>180</v>
      </c>
      <c r="B71" s="48">
        <v>21040</v>
      </c>
      <c r="C71" s="48">
        <f>SUBTOTAL(9,C74:C85)</f>
        <v>21040</v>
      </c>
      <c r="D71" s="48">
        <f>SUBTOTAL(9,D74:D85)</f>
        <v>10496.87</v>
      </c>
      <c r="E71" s="49">
        <v>0.49890066539923961</v>
      </c>
    </row>
    <row r="72" spans="1:5" x14ac:dyDescent="0.25">
      <c r="A72" s="50" t="s">
        <v>144</v>
      </c>
      <c r="B72" s="51">
        <v>18040</v>
      </c>
      <c r="C72" s="51">
        <f>SUBTOTAL(9,C74:C79)</f>
        <v>18040</v>
      </c>
      <c r="D72" s="51">
        <f>SUBTOTAL(9,D74:D79)</f>
        <v>9348.630000000001</v>
      </c>
      <c r="E72" s="52">
        <v>0.51821674057649669</v>
      </c>
    </row>
    <row r="73" spans="1:5" x14ac:dyDescent="0.25">
      <c r="A73" s="53" t="s">
        <v>145</v>
      </c>
      <c r="B73" s="54">
        <v>16240</v>
      </c>
      <c r="C73" s="54">
        <f>SUBTOTAL(9,C74:C76)</f>
        <v>16240</v>
      </c>
      <c r="D73" s="54">
        <f>SUBTOTAL(9,D74:D76)</f>
        <v>9223.93</v>
      </c>
      <c r="E73" s="55">
        <v>0.56797598522167492</v>
      </c>
    </row>
    <row r="74" spans="1:5" x14ac:dyDescent="0.25">
      <c r="A74" s="34" t="s">
        <v>146</v>
      </c>
      <c r="B74" s="35"/>
      <c r="C74" s="35">
        <v>13000</v>
      </c>
      <c r="D74" s="35">
        <v>6474.07</v>
      </c>
      <c r="E74" s="36"/>
    </row>
    <row r="75" spans="1:5" x14ac:dyDescent="0.25">
      <c r="A75" s="34" t="s">
        <v>154</v>
      </c>
      <c r="B75" s="35"/>
      <c r="C75" s="35">
        <v>940</v>
      </c>
      <c r="D75" s="35">
        <v>1681.65</v>
      </c>
      <c r="E75" s="36"/>
    </row>
    <row r="76" spans="1:5" x14ac:dyDescent="0.25">
      <c r="A76" s="34" t="s">
        <v>147</v>
      </c>
      <c r="B76" s="35"/>
      <c r="C76" s="35">
        <v>2300</v>
      </c>
      <c r="D76" s="35">
        <v>1068.21</v>
      </c>
      <c r="E76" s="36"/>
    </row>
    <row r="77" spans="1:5" x14ac:dyDescent="0.25">
      <c r="A77" s="53" t="s">
        <v>148</v>
      </c>
      <c r="B77" s="54">
        <v>1800</v>
      </c>
      <c r="C77" s="54">
        <f>SUBTOTAL(9,C78:C79)</f>
        <v>1800</v>
      </c>
      <c r="D77" s="54">
        <f>SUBTOTAL(9,D78:D79)</f>
        <v>124.7</v>
      </c>
      <c r="E77" s="55">
        <v>6.9277777777777785E-2</v>
      </c>
    </row>
    <row r="78" spans="1:5" x14ac:dyDescent="0.25">
      <c r="A78" s="34" t="s">
        <v>156</v>
      </c>
      <c r="B78" s="35"/>
      <c r="C78" s="35">
        <v>300</v>
      </c>
      <c r="D78" s="35">
        <v>124.7</v>
      </c>
      <c r="E78" s="36"/>
    </row>
    <row r="79" spans="1:5" x14ac:dyDescent="0.25">
      <c r="A79" s="34" t="s">
        <v>160</v>
      </c>
      <c r="B79" s="35"/>
      <c r="C79" s="35">
        <v>1500</v>
      </c>
      <c r="D79" s="35">
        <v>0</v>
      </c>
      <c r="E79" s="36"/>
    </row>
    <row r="80" spans="1:5" x14ac:dyDescent="0.25">
      <c r="A80" s="50" t="s">
        <v>176</v>
      </c>
      <c r="B80" s="51">
        <v>3000</v>
      </c>
      <c r="C80" s="51">
        <f>SUBTOTAL(9,C82:C82)</f>
        <v>3000</v>
      </c>
      <c r="D80" s="51">
        <f>SUBTOTAL(9,D82:D82)</f>
        <v>1148.24</v>
      </c>
      <c r="E80" s="52">
        <v>0.38274666666666668</v>
      </c>
    </row>
    <row r="81" spans="1:5" x14ac:dyDescent="0.25">
      <c r="A81" s="53" t="s">
        <v>148</v>
      </c>
      <c r="B81" s="54">
        <v>3000</v>
      </c>
      <c r="C81" s="54">
        <f>SUBTOTAL(9,C82:C82)</f>
        <v>3000</v>
      </c>
      <c r="D81" s="54">
        <f>SUBTOTAL(9,D82:D82)</f>
        <v>1148.24</v>
      </c>
      <c r="E81" s="55">
        <v>0.38274666666666668</v>
      </c>
    </row>
    <row r="82" spans="1:5" x14ac:dyDescent="0.25">
      <c r="A82" s="34" t="s">
        <v>152</v>
      </c>
      <c r="B82" s="35"/>
      <c r="C82" s="35">
        <v>3000</v>
      </c>
      <c r="D82" s="35">
        <v>1148.24</v>
      </c>
      <c r="E82" s="36"/>
    </row>
    <row r="83" spans="1:5" x14ac:dyDescent="0.25">
      <c r="A83" s="50" t="s">
        <v>177</v>
      </c>
      <c r="B83" s="51">
        <v>0</v>
      </c>
      <c r="C83" s="51">
        <f>SUBTOTAL(9,C85:C85)</f>
        <v>0</v>
      </c>
      <c r="D83" s="51">
        <f>SUBTOTAL(9,D85:D85)</f>
        <v>0</v>
      </c>
      <c r="E83" s="52" t="str">
        <f>IF(C83&lt;&gt;0,D83/C83,"-")</f>
        <v>-</v>
      </c>
    </row>
    <row r="84" spans="1:5" x14ac:dyDescent="0.25">
      <c r="A84" s="53" t="s">
        <v>148</v>
      </c>
      <c r="B84" s="54">
        <v>0</v>
      </c>
      <c r="C84" s="54">
        <f>SUBTOTAL(9,C85:C85)</f>
        <v>0</v>
      </c>
      <c r="D84" s="54">
        <f>SUBTOTAL(9,D85:D85)</f>
        <v>0</v>
      </c>
      <c r="E84" s="55" t="str">
        <f>IF(C84&lt;&gt;0,D84/C84,"-")</f>
        <v>-</v>
      </c>
    </row>
    <row r="85" spans="1:5" x14ac:dyDescent="0.25">
      <c r="A85" s="34" t="s">
        <v>152</v>
      </c>
      <c r="B85" s="35"/>
      <c r="C85" s="35">
        <v>0</v>
      </c>
      <c r="D85" s="35">
        <v>0</v>
      </c>
      <c r="E85" s="36"/>
    </row>
    <row r="86" spans="1:5" x14ac:dyDescent="0.25">
      <c r="A86" s="47" t="s">
        <v>181</v>
      </c>
      <c r="B86" s="48">
        <v>53800</v>
      </c>
      <c r="C86" s="48">
        <f>SUBTOTAL(9,C89:C104)</f>
        <v>53800</v>
      </c>
      <c r="D86" s="48">
        <f>SUBTOTAL(9,D89:D104)</f>
        <v>13588.46</v>
      </c>
      <c r="E86" s="49">
        <v>0.25257360594795536</v>
      </c>
    </row>
    <row r="87" spans="1:5" x14ac:dyDescent="0.25">
      <c r="A87" s="50" t="s">
        <v>144</v>
      </c>
      <c r="B87" s="51">
        <v>16000</v>
      </c>
      <c r="C87" s="51">
        <f>SUBTOTAL(9,C89:C89)</f>
        <v>16000</v>
      </c>
      <c r="D87" s="51">
        <f>SUBTOTAL(9,D89:D89)</f>
        <v>0</v>
      </c>
      <c r="E87" s="52">
        <v>0</v>
      </c>
    </row>
    <row r="88" spans="1:5" x14ac:dyDescent="0.25">
      <c r="A88" s="53" t="s">
        <v>145</v>
      </c>
      <c r="B88" s="54">
        <v>16000</v>
      </c>
      <c r="C88" s="54">
        <f>SUBTOTAL(9,C89:C89)</f>
        <v>16000</v>
      </c>
      <c r="D88" s="54">
        <f>SUBTOTAL(9,D89:D89)</f>
        <v>0</v>
      </c>
      <c r="E88" s="55">
        <v>0</v>
      </c>
    </row>
    <row r="89" spans="1:5" x14ac:dyDescent="0.25">
      <c r="A89" s="34" t="s">
        <v>146</v>
      </c>
      <c r="B89" s="35"/>
      <c r="C89" s="35">
        <v>16000</v>
      </c>
      <c r="D89" s="35">
        <v>0</v>
      </c>
      <c r="E89" s="36"/>
    </row>
    <row r="90" spans="1:5" x14ac:dyDescent="0.25">
      <c r="A90" s="50" t="s">
        <v>176</v>
      </c>
      <c r="B90" s="51">
        <v>37800</v>
      </c>
      <c r="C90" s="51">
        <f>SUBTOTAL(9,C92:C97)</f>
        <v>37800</v>
      </c>
      <c r="D90" s="51">
        <f>SUBTOTAL(9,D92:D97)</f>
        <v>13588.46</v>
      </c>
      <c r="E90" s="52">
        <v>0.35948306878306874</v>
      </c>
    </row>
    <row r="91" spans="1:5" x14ac:dyDescent="0.25">
      <c r="A91" s="53" t="s">
        <v>145</v>
      </c>
      <c r="B91" s="54">
        <v>36200</v>
      </c>
      <c r="C91" s="54">
        <f>SUBTOTAL(9,C92:C94)</f>
        <v>36200</v>
      </c>
      <c r="D91" s="54">
        <f>SUBTOTAL(9,D92:D94)</f>
        <v>13588.46</v>
      </c>
      <c r="E91" s="55">
        <v>0.37537182320441986</v>
      </c>
    </row>
    <row r="92" spans="1:5" x14ac:dyDescent="0.25">
      <c r="A92" s="34" t="s">
        <v>146</v>
      </c>
      <c r="B92" s="35"/>
      <c r="C92" s="35">
        <v>27400</v>
      </c>
      <c r="D92" s="35">
        <v>11277.65</v>
      </c>
      <c r="E92" s="36"/>
    </row>
    <row r="93" spans="1:5" x14ac:dyDescent="0.25">
      <c r="A93" s="34" t="s">
        <v>154</v>
      </c>
      <c r="B93" s="35"/>
      <c r="C93" s="35">
        <v>1600</v>
      </c>
      <c r="D93" s="35">
        <v>450</v>
      </c>
      <c r="E93" s="36"/>
    </row>
    <row r="94" spans="1:5" x14ac:dyDescent="0.25">
      <c r="A94" s="34" t="s">
        <v>147</v>
      </c>
      <c r="B94" s="35"/>
      <c r="C94" s="35">
        <v>7200</v>
      </c>
      <c r="D94" s="35">
        <v>1860.81</v>
      </c>
      <c r="E94" s="36"/>
    </row>
    <row r="95" spans="1:5" x14ac:dyDescent="0.25">
      <c r="A95" s="53" t="s">
        <v>148</v>
      </c>
      <c r="B95" s="54">
        <v>1600</v>
      </c>
      <c r="C95" s="54">
        <f>SUBTOTAL(9,C96:C97)</f>
        <v>1600</v>
      </c>
      <c r="D95" s="54">
        <f>SUBTOTAL(9,D96:D97)</f>
        <v>0</v>
      </c>
      <c r="E95" s="55">
        <v>0</v>
      </c>
    </row>
    <row r="96" spans="1:5" x14ac:dyDescent="0.25">
      <c r="A96" s="34" t="s">
        <v>156</v>
      </c>
      <c r="B96" s="35"/>
      <c r="C96" s="35">
        <v>1100</v>
      </c>
      <c r="D96" s="35">
        <v>0</v>
      </c>
      <c r="E96" s="36"/>
    </row>
    <row r="97" spans="1:5" x14ac:dyDescent="0.25">
      <c r="A97" s="34" t="s">
        <v>157</v>
      </c>
      <c r="B97" s="35"/>
      <c r="C97" s="35">
        <v>500</v>
      </c>
      <c r="D97" s="35">
        <v>0</v>
      </c>
      <c r="E97" s="36"/>
    </row>
    <row r="98" spans="1:5" x14ac:dyDescent="0.25">
      <c r="A98" s="50" t="s">
        <v>177</v>
      </c>
      <c r="B98" s="51">
        <v>0</v>
      </c>
      <c r="C98" s="51">
        <f>SUBTOTAL(9,C100:C104)</f>
        <v>0</v>
      </c>
      <c r="D98" s="51">
        <f>SUBTOTAL(9,D100:D104)</f>
        <v>0</v>
      </c>
      <c r="E98" s="52" t="str">
        <f>IF(C98&lt;&gt;0,D98/C98,"-")</f>
        <v>-</v>
      </c>
    </row>
    <row r="99" spans="1:5" x14ac:dyDescent="0.25">
      <c r="A99" s="53" t="s">
        <v>145</v>
      </c>
      <c r="B99" s="54">
        <v>0</v>
      </c>
      <c r="C99" s="54">
        <f>SUBTOTAL(9,C100:C102)</f>
        <v>0</v>
      </c>
      <c r="D99" s="54">
        <f>SUBTOTAL(9,D100:D102)</f>
        <v>0</v>
      </c>
      <c r="E99" s="55" t="str">
        <f>IF(C99&lt;&gt;0,D99/C99,"-")</f>
        <v>-</v>
      </c>
    </row>
    <row r="100" spans="1:5" x14ac:dyDescent="0.25">
      <c r="A100" s="34" t="s">
        <v>146</v>
      </c>
      <c r="B100" s="35"/>
      <c r="C100" s="35">
        <v>0</v>
      </c>
      <c r="D100" s="35">
        <v>0</v>
      </c>
      <c r="E100" s="36"/>
    </row>
    <row r="101" spans="1:5" x14ac:dyDescent="0.25">
      <c r="A101" s="34" t="s">
        <v>154</v>
      </c>
      <c r="B101" s="35"/>
      <c r="C101" s="35">
        <v>0</v>
      </c>
      <c r="D101" s="35">
        <v>0</v>
      </c>
      <c r="E101" s="36"/>
    </row>
    <row r="102" spans="1:5" x14ac:dyDescent="0.25">
      <c r="A102" s="34" t="s">
        <v>147</v>
      </c>
      <c r="B102" s="35"/>
      <c r="C102" s="35">
        <v>0</v>
      </c>
      <c r="D102" s="35">
        <v>0</v>
      </c>
      <c r="E102" s="36"/>
    </row>
    <row r="103" spans="1:5" x14ac:dyDescent="0.25">
      <c r="A103" s="53" t="s">
        <v>148</v>
      </c>
      <c r="B103" s="54">
        <v>0</v>
      </c>
      <c r="C103" s="54">
        <f>SUBTOTAL(9,C104:C104)</f>
        <v>0</v>
      </c>
      <c r="D103" s="54">
        <f>SUBTOTAL(9,D104:D104)</f>
        <v>0</v>
      </c>
      <c r="E103" s="55" t="str">
        <f>IF(C103&lt;&gt;0,D103/C103,"-")</f>
        <v>-</v>
      </c>
    </row>
    <row r="104" spans="1:5" x14ac:dyDescent="0.25">
      <c r="A104" s="34" t="s">
        <v>156</v>
      </c>
      <c r="B104" s="35"/>
      <c r="C104" s="35">
        <v>0</v>
      </c>
      <c r="D104" s="35">
        <v>0</v>
      </c>
      <c r="E104" s="36"/>
    </row>
    <row r="105" spans="1:5" x14ac:dyDescent="0.25">
      <c r="A105" s="47" t="s">
        <v>182</v>
      </c>
      <c r="B105" s="48">
        <v>87780</v>
      </c>
      <c r="C105" s="48">
        <f>SUBTOTAL(9,C108:C122)</f>
        <v>87780</v>
      </c>
      <c r="D105" s="48">
        <f>SUBTOTAL(9,D108:D122)</f>
        <v>50699.71</v>
      </c>
      <c r="E105" s="49">
        <v>0.57757701070858969</v>
      </c>
    </row>
    <row r="106" spans="1:5" x14ac:dyDescent="0.25">
      <c r="A106" s="50" t="s">
        <v>176</v>
      </c>
      <c r="B106" s="51">
        <v>87780</v>
      </c>
      <c r="C106" s="51">
        <f>SUBTOTAL(9,C108:C114)</f>
        <v>87780</v>
      </c>
      <c r="D106" s="51">
        <f>SUBTOTAL(9,D108:D114)</f>
        <v>50699.71</v>
      </c>
      <c r="E106" s="52">
        <v>0.57757701070858969</v>
      </c>
    </row>
    <row r="107" spans="1:5" x14ac:dyDescent="0.25">
      <c r="A107" s="53" t="s">
        <v>145</v>
      </c>
      <c r="B107" s="54">
        <v>80180</v>
      </c>
      <c r="C107" s="54">
        <f>SUBTOTAL(9,C108:C110)</f>
        <v>80180</v>
      </c>
      <c r="D107" s="54">
        <f>SUBTOTAL(9,D108:D110)</f>
        <v>48213.89</v>
      </c>
      <c r="E107" s="55">
        <v>0.60132065352955844</v>
      </c>
    </row>
    <row r="108" spans="1:5" x14ac:dyDescent="0.25">
      <c r="A108" s="34" t="s">
        <v>146</v>
      </c>
      <c r="B108" s="35"/>
      <c r="C108" s="35">
        <v>65000</v>
      </c>
      <c r="D108" s="35">
        <v>38590.93</v>
      </c>
      <c r="E108" s="36"/>
    </row>
    <row r="109" spans="1:5" x14ac:dyDescent="0.25">
      <c r="A109" s="34" t="s">
        <v>154</v>
      </c>
      <c r="B109" s="35"/>
      <c r="C109" s="35">
        <v>4180</v>
      </c>
      <c r="D109" s="35">
        <v>3255.43</v>
      </c>
      <c r="E109" s="36"/>
    </row>
    <row r="110" spans="1:5" x14ac:dyDescent="0.25">
      <c r="A110" s="34" t="s">
        <v>147</v>
      </c>
      <c r="B110" s="35"/>
      <c r="C110" s="35">
        <v>11000</v>
      </c>
      <c r="D110" s="35">
        <v>6367.53</v>
      </c>
      <c r="E110" s="36"/>
    </row>
    <row r="111" spans="1:5" x14ac:dyDescent="0.25">
      <c r="A111" s="53" t="s">
        <v>148</v>
      </c>
      <c r="B111" s="54">
        <v>7600</v>
      </c>
      <c r="C111" s="54">
        <f>SUBTOTAL(9,C112:C114)</f>
        <v>7600</v>
      </c>
      <c r="D111" s="54">
        <f>SUBTOTAL(9,D112:D114)</f>
        <v>2485.8199999999997</v>
      </c>
      <c r="E111" s="55">
        <v>0.32708157894736839</v>
      </c>
    </row>
    <row r="112" spans="1:5" x14ac:dyDescent="0.25">
      <c r="A112" s="34" t="s">
        <v>156</v>
      </c>
      <c r="B112" s="35"/>
      <c r="C112" s="35">
        <v>1600</v>
      </c>
      <c r="D112" s="35">
        <v>928.25</v>
      </c>
      <c r="E112" s="36"/>
    </row>
    <row r="113" spans="1:5" x14ac:dyDescent="0.25">
      <c r="A113" s="34" t="s">
        <v>152</v>
      </c>
      <c r="B113" s="35"/>
      <c r="C113" s="35">
        <v>3000</v>
      </c>
      <c r="D113" s="35">
        <v>1557.57</v>
      </c>
      <c r="E113" s="36"/>
    </row>
    <row r="114" spans="1:5" x14ac:dyDescent="0.25">
      <c r="A114" s="34" t="s">
        <v>160</v>
      </c>
      <c r="B114" s="35"/>
      <c r="C114" s="35">
        <v>3000</v>
      </c>
      <c r="D114" s="35">
        <v>0</v>
      </c>
      <c r="E114" s="36"/>
    </row>
    <row r="115" spans="1:5" x14ac:dyDescent="0.25">
      <c r="A115" s="50" t="s">
        <v>177</v>
      </c>
      <c r="B115" s="51">
        <v>0</v>
      </c>
      <c r="C115" s="51">
        <f>SUBTOTAL(9,C117:C122)</f>
        <v>0</v>
      </c>
      <c r="D115" s="51">
        <f>SUBTOTAL(9,D117:D122)</f>
        <v>0</v>
      </c>
      <c r="E115" s="52" t="str">
        <f>IF(C115&lt;&gt;0,D115/C115,"-")</f>
        <v>-</v>
      </c>
    </row>
    <row r="116" spans="1:5" x14ac:dyDescent="0.25">
      <c r="A116" s="53" t="s">
        <v>145</v>
      </c>
      <c r="B116" s="54">
        <v>0</v>
      </c>
      <c r="C116" s="54">
        <f>SUBTOTAL(9,C117:C119)</f>
        <v>0</v>
      </c>
      <c r="D116" s="54">
        <f>SUBTOTAL(9,D117:D119)</f>
        <v>0</v>
      </c>
      <c r="E116" s="55" t="str">
        <f>IF(C116&lt;&gt;0,D116/C116,"-")</f>
        <v>-</v>
      </c>
    </row>
    <row r="117" spans="1:5" x14ac:dyDescent="0.25">
      <c r="A117" s="34" t="s">
        <v>146</v>
      </c>
      <c r="B117" s="35"/>
      <c r="C117" s="35">
        <v>0</v>
      </c>
      <c r="D117" s="35">
        <v>0</v>
      </c>
      <c r="E117" s="36"/>
    </row>
    <row r="118" spans="1:5" x14ac:dyDescent="0.25">
      <c r="A118" s="34" t="s">
        <v>154</v>
      </c>
      <c r="B118" s="35"/>
      <c r="C118" s="35">
        <v>0</v>
      </c>
      <c r="D118" s="35">
        <v>0</v>
      </c>
      <c r="E118" s="36"/>
    </row>
    <row r="119" spans="1:5" x14ac:dyDescent="0.25">
      <c r="A119" s="34" t="s">
        <v>147</v>
      </c>
      <c r="B119" s="35"/>
      <c r="C119" s="35">
        <v>0</v>
      </c>
      <c r="D119" s="35">
        <v>0</v>
      </c>
      <c r="E119" s="36"/>
    </row>
    <row r="120" spans="1:5" x14ac:dyDescent="0.25">
      <c r="A120" s="53" t="s">
        <v>148</v>
      </c>
      <c r="B120" s="54">
        <v>0</v>
      </c>
      <c r="C120" s="54">
        <f>SUBTOTAL(9,C121:C122)</f>
        <v>0</v>
      </c>
      <c r="D120" s="54">
        <f>SUBTOTAL(9,D121:D122)</f>
        <v>0</v>
      </c>
      <c r="E120" s="55" t="str">
        <f>IF(C120&lt;&gt;0,D120/C120,"-")</f>
        <v>-</v>
      </c>
    </row>
    <row r="121" spans="1:5" x14ac:dyDescent="0.25">
      <c r="A121" s="34" t="s">
        <v>156</v>
      </c>
      <c r="B121" s="35"/>
      <c r="C121" s="35">
        <v>0</v>
      </c>
      <c r="D121" s="35">
        <v>0</v>
      </c>
      <c r="E121" s="36"/>
    </row>
    <row r="122" spans="1:5" x14ac:dyDescent="0.25">
      <c r="A122" s="34" t="s">
        <v>152</v>
      </c>
      <c r="B122" s="35"/>
      <c r="C122" s="35">
        <v>0</v>
      </c>
      <c r="D122" s="35">
        <v>0</v>
      </c>
      <c r="E122" s="36"/>
    </row>
    <row r="123" spans="1:5" x14ac:dyDescent="0.25">
      <c r="A123" s="47" t="s">
        <v>183</v>
      </c>
      <c r="B123" s="48">
        <v>2500</v>
      </c>
      <c r="C123" s="48">
        <f>SUBTOTAL(9,C126:C132)</f>
        <v>2500</v>
      </c>
      <c r="D123" s="48">
        <f>SUBTOTAL(9,D126:D132)</f>
        <v>3564.19</v>
      </c>
      <c r="E123" s="49">
        <v>1.4256759999999999</v>
      </c>
    </row>
    <row r="124" spans="1:5" x14ac:dyDescent="0.25">
      <c r="A124" s="50" t="s">
        <v>144</v>
      </c>
      <c r="B124" s="51">
        <v>2500</v>
      </c>
      <c r="C124" s="51">
        <f>SUBTOTAL(9,C126:C128)</f>
        <v>2500</v>
      </c>
      <c r="D124" s="51">
        <f>SUBTOTAL(9,D126:D128)</f>
        <v>0</v>
      </c>
      <c r="E124" s="52">
        <v>0</v>
      </c>
    </row>
    <row r="125" spans="1:5" x14ac:dyDescent="0.25">
      <c r="A125" s="53" t="s">
        <v>184</v>
      </c>
      <c r="B125" s="54">
        <v>1000</v>
      </c>
      <c r="C125" s="54">
        <f>SUBTOTAL(9,C126:C126)</f>
        <v>1000</v>
      </c>
      <c r="D125" s="54">
        <f>SUBTOTAL(9,D126:D126)</f>
        <v>0</v>
      </c>
      <c r="E125" s="55">
        <v>0</v>
      </c>
    </row>
    <row r="126" spans="1:5" x14ac:dyDescent="0.25">
      <c r="A126" s="34" t="s">
        <v>185</v>
      </c>
      <c r="B126" s="35"/>
      <c r="C126" s="35">
        <v>1000</v>
      </c>
      <c r="D126" s="35">
        <v>0</v>
      </c>
      <c r="E126" s="36"/>
    </row>
    <row r="127" spans="1:5" x14ac:dyDescent="0.25">
      <c r="A127" s="53" t="s">
        <v>186</v>
      </c>
      <c r="B127" s="54">
        <v>1500</v>
      </c>
      <c r="C127" s="54">
        <f>SUBTOTAL(9,C128:C128)</f>
        <v>1500</v>
      </c>
      <c r="D127" s="54">
        <f>SUBTOTAL(9,D128:D128)</f>
        <v>0</v>
      </c>
      <c r="E127" s="55">
        <v>0</v>
      </c>
    </row>
    <row r="128" spans="1:5" x14ac:dyDescent="0.25">
      <c r="A128" s="34" t="s">
        <v>187</v>
      </c>
      <c r="B128" s="35"/>
      <c r="C128" s="35">
        <v>1500</v>
      </c>
      <c r="D128" s="35">
        <v>0</v>
      </c>
      <c r="E128" s="36"/>
    </row>
    <row r="129" spans="1:5" x14ac:dyDescent="0.25">
      <c r="A129" s="50" t="s">
        <v>153</v>
      </c>
      <c r="B129" s="51">
        <v>0</v>
      </c>
      <c r="C129" s="51">
        <f>SUBTOTAL(9,C131:C132)</f>
        <v>0</v>
      </c>
      <c r="D129" s="51">
        <f>SUBTOTAL(9,D131:D132)</f>
        <v>3564.19</v>
      </c>
      <c r="E129" s="52" t="str">
        <f>IF(C129&lt;&gt;0,D129/C129,"-")</f>
        <v>-</v>
      </c>
    </row>
    <row r="130" spans="1:5" x14ac:dyDescent="0.25">
      <c r="A130" s="53" t="s">
        <v>184</v>
      </c>
      <c r="B130" s="54">
        <v>0</v>
      </c>
      <c r="C130" s="54">
        <f>SUBTOTAL(9,C131:C132)</f>
        <v>0</v>
      </c>
      <c r="D130" s="54">
        <f>SUBTOTAL(9,D131:D132)</f>
        <v>3564.19</v>
      </c>
      <c r="E130" s="55" t="str">
        <f>IF(C130&lt;&gt;0,D130/C130,"-")</f>
        <v>-</v>
      </c>
    </row>
    <row r="131" spans="1:5" x14ac:dyDescent="0.25">
      <c r="A131" s="34" t="s">
        <v>188</v>
      </c>
      <c r="B131" s="35"/>
      <c r="C131" s="35">
        <v>0</v>
      </c>
      <c r="D131" s="35">
        <v>0</v>
      </c>
      <c r="E131" s="36"/>
    </row>
    <row r="132" spans="1:5" x14ac:dyDescent="0.25">
      <c r="A132" s="34" t="s">
        <v>189</v>
      </c>
      <c r="B132" s="35"/>
      <c r="C132" s="35">
        <v>0</v>
      </c>
      <c r="D132" s="35">
        <v>3564.19</v>
      </c>
      <c r="E132" s="36"/>
    </row>
    <row r="133" spans="1:5" ht="20.100000000000001" customHeight="1" x14ac:dyDescent="0.25">
      <c r="A133" s="37" t="s">
        <v>48</v>
      </c>
      <c r="B133" s="38">
        <v>1456000</v>
      </c>
      <c r="C133" s="38">
        <f>IFERROR(SUBTOTAL(9,C20:C132),0)</f>
        <v>1456000</v>
      </c>
      <c r="D133" s="38">
        <f>IFERROR(SUBTOTAL(9,D20:D132),0)</f>
        <v>727718.08000000031</v>
      </c>
      <c r="E133" s="39">
        <v>0.49980637362637381</v>
      </c>
    </row>
    <row r="134" spans="1:5" x14ac:dyDescent="0.25">
      <c r="E134" s="11"/>
    </row>
  </sheetData>
  <mergeCells count="2">
    <mergeCell ref="A2:E2"/>
    <mergeCell ref="A1:E1"/>
  </mergeCells>
  <pageMargins left="0.39370078740157499" right="0.39370078740157499" top="0.39370078740157499" bottom="0.511811023622047" header="0" footer="0.31496062992126"/>
  <pageSetup paperSize="9" scale="10" fitToHeight="0" orientation="portrait" r:id="rId1"/>
  <headerFooter>
    <oddFooter>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4</vt:i4>
      </vt:variant>
      <vt:variant>
        <vt:lpstr>Imenovani rasponi</vt:lpstr>
      </vt:variant>
      <vt:variant>
        <vt:i4>22</vt:i4>
      </vt:variant>
    </vt:vector>
  </HeadingPairs>
  <TitlesOfParts>
    <vt:vector size="26" baseType="lpstr">
      <vt:lpstr>Sažetak</vt:lpstr>
      <vt:lpstr>Račun prihoda i rashoda</vt:lpstr>
      <vt:lpstr>Račun financiranja</vt:lpstr>
      <vt:lpstr>Posebni dio</vt:lpstr>
      <vt:lpstr>Sažetak!__S0A_Master_DS__X</vt:lpstr>
      <vt:lpstr>Sažetak!__S0A_Naslov_DS__</vt:lpstr>
      <vt:lpstr>'Račun prihoda i rashoda'!__S1A_G01_DS__X</vt:lpstr>
      <vt:lpstr>'Račun prihoda i rashoda'!__S1A_G02_DS__X</vt:lpstr>
      <vt:lpstr>'Račun prihoda i rashoda'!__S1A_G03_DS__X</vt:lpstr>
      <vt:lpstr>'Račun prihoda i rashoda'!__S1A_Master_DS__X</vt:lpstr>
      <vt:lpstr>'Račun financiranja'!__S1A_Naslov_DS__</vt:lpstr>
      <vt:lpstr>'Račun prihoda i rashoda'!__S1A_Naslov_DS__</vt:lpstr>
      <vt:lpstr>'Posebni dio'!__S2A_G01_DS__X</vt:lpstr>
      <vt:lpstr>'Posebni dio'!__S2A_G02_DS__X</vt:lpstr>
      <vt:lpstr>'Posebni dio'!__S2A_G02D__</vt:lpstr>
      <vt:lpstr>'Posebni dio'!__S2A_G03_DS__X</vt:lpstr>
      <vt:lpstr>'Posebni dio'!__S2A_G04_DS__X</vt:lpstr>
      <vt:lpstr>'Posebni dio'!__S2A_G05_DS__X</vt:lpstr>
      <vt:lpstr>'Posebni dio'!__S2A_G06_DS__X</vt:lpstr>
      <vt:lpstr>'Posebni dio'!__S2A_Master_DS__X</vt:lpstr>
      <vt:lpstr>'Posebni dio'!__S2A_Naslov_DS__</vt:lpstr>
      <vt:lpstr>Sažetak!S0A_Ver1</vt:lpstr>
      <vt:lpstr>'Račun financiranja'!S1A_RedoviSveuk</vt:lpstr>
      <vt:lpstr>'Račun prihoda i rashoda'!S1A_RedoviSveuk</vt:lpstr>
      <vt:lpstr>'Posebni dio'!S2A_GDET01_Redovi</vt:lpstr>
      <vt:lpstr>'Posebni dio'!S2A_RedoviSveuk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Antonija Kobeščak</cp:lastModifiedBy>
  <dcterms:created xsi:type="dcterms:W3CDTF">2026-07-22T12:52:56Z</dcterms:created>
  <dcterms:modified xsi:type="dcterms:W3CDTF">2026-07-23T08:30:47Z</dcterms:modified>
</cp:coreProperties>
</file>